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\Desktop\_Drop Zone\_Drop Zone\"/>
    </mc:Choice>
  </mc:AlternateContent>
  <xr:revisionPtr revIDLastSave="0" documentId="13_ncr:1_{62042C65-7534-46E6-88B1-C1C92A0097FA}" xr6:coauthVersionLast="46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Cost Summary" sheetId="5" r:id="rId1"/>
    <sheet name="Enhancement" sheetId="1" r:id="rId2"/>
    <sheet name="Design and Work Cost Schedule" sheetId="2" r:id="rId3"/>
  </sheets>
  <definedNames>
    <definedName name="_xlnm._FilterDatabase" localSheetId="2" hidden="1">'Design and Work Cost Schedule'!$A$7:$Q$11</definedName>
    <definedName name="_xlnm._FilterDatabase" localSheetId="1" hidden="1">Enhancement!$A$7:$S$57</definedName>
    <definedName name="_xlnm.Print_Area" localSheetId="2">'Design and Work Cost Schedule'!$A$1:$Q$11</definedName>
    <definedName name="_xlnm.Print_Area" localSheetId="1">Enhancement!$A$1:$S$57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 l="1"/>
  <c r="L16" i="2"/>
  <c r="L14" i="2"/>
  <c r="L13" i="2"/>
  <c r="Q57" i="1" l="1"/>
  <c r="R56" i="1"/>
  <c r="P57" i="1"/>
  <c r="O57" i="1"/>
  <c r="R54" i="1" l="1"/>
  <c r="R51" i="1"/>
  <c r="R52" i="1"/>
  <c r="R53" i="1"/>
  <c r="R55" i="1"/>
  <c r="R50" i="1"/>
  <c r="R44" i="1" l="1"/>
  <c r="R45" i="1"/>
  <c r="I60" i="1" l="1"/>
  <c r="I61" i="1"/>
  <c r="I62" i="1"/>
  <c r="I63" i="1"/>
  <c r="I64" i="1"/>
  <c r="I65" i="1"/>
  <c r="I66" i="1"/>
  <c r="I67" i="1" l="1"/>
  <c r="R57" i="1"/>
  <c r="D24" i="5"/>
  <c r="E24" i="5"/>
  <c r="F24" i="5"/>
  <c r="E15" i="5"/>
  <c r="C15" i="5"/>
  <c r="C24" i="5"/>
  <c r="D10" i="5" l="1"/>
  <c r="D9" i="5"/>
  <c r="D6" i="5"/>
  <c r="F13" i="5" l="1"/>
  <c r="F11" i="5"/>
  <c r="F10" i="5"/>
  <c r="F9" i="5"/>
  <c r="F8" i="5"/>
  <c r="F7" i="5"/>
  <c r="F6" i="5"/>
  <c r="F12" i="5" l="1"/>
  <c r="F15" i="5" s="1"/>
  <c r="F30" i="5" s="1"/>
  <c r="D15" i="5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6" i="1"/>
  <c r="R47" i="1"/>
  <c r="R48" i="1"/>
  <c r="R49" i="1"/>
  <c r="R9" i="1"/>
  <c r="R10" i="1"/>
  <c r="R11" i="1"/>
  <c r="R12" i="1"/>
  <c r="R8" i="1"/>
  <c r="L11" i="2" l="1"/>
  <c r="L10" i="2"/>
  <c r="R1048570" i="1" l="1"/>
</calcChain>
</file>

<file path=xl/sharedStrings.xml><?xml version="1.0" encoding="utf-8"?>
<sst xmlns="http://schemas.openxmlformats.org/spreadsheetml/2006/main" count="730" uniqueCount="309">
  <si>
    <t>Plymouth Life Centre Cost Report - Q3 2020/21</t>
  </si>
  <si>
    <t>Cost Heading</t>
  </si>
  <si>
    <t>Budget as per Dec 2020 Approval</t>
  </si>
  <si>
    <t>Spend 2013 - Date</t>
  </si>
  <si>
    <t>Forecast</t>
  </si>
  <si>
    <t>Total</t>
  </si>
  <si>
    <t>Variance to Budget</t>
  </si>
  <si>
    <t>Comments</t>
  </si>
  <si>
    <t>£</t>
  </si>
  <si>
    <t>Professional Fees</t>
  </si>
  <si>
    <t>Bevan Brittan</t>
  </si>
  <si>
    <t>Experts</t>
  </si>
  <si>
    <t>Balfour Beatty</t>
  </si>
  <si>
    <t>External Project Management Advice</t>
  </si>
  <si>
    <t>Internal Legal</t>
  </si>
  <si>
    <t>Internal Project Managers</t>
  </si>
  <si>
    <t>Other</t>
  </si>
  <si>
    <t>Condition Survey</t>
  </si>
  <si>
    <t>Enhancement Items</t>
  </si>
  <si>
    <t>Ventilation</t>
  </si>
  <si>
    <t>Extension</t>
  </si>
  <si>
    <t>LED Lighting</t>
  </si>
  <si>
    <t>Replacement Cubicles</t>
  </si>
  <si>
    <t>Upgrades to FFE</t>
  </si>
  <si>
    <t>Yoga Studio</t>
  </si>
  <si>
    <t>Other / Contingency</t>
  </si>
  <si>
    <t>Total Forecast</t>
  </si>
  <si>
    <t>Financed By:</t>
  </si>
  <si>
    <t xml:space="preserve">Initial Balfour Beatty Retention </t>
  </si>
  <si>
    <t>Less March 2020 Approval</t>
  </si>
  <si>
    <t xml:space="preserve">Less December 2020 Approval </t>
  </si>
  <si>
    <t>Adverse / (Favourable) Position</t>
  </si>
  <si>
    <t>PLYMOUTH LIFE CENTRE</t>
  </si>
  <si>
    <t>OPERATIONAL ENHANCEMENTS - DESIGN AND WORKS COST SCHEDULE</t>
  </si>
  <si>
    <t>Version 3.6</t>
  </si>
  <si>
    <t>Ref</t>
  </si>
  <si>
    <t>Cost</t>
  </si>
  <si>
    <t>Prog</t>
  </si>
  <si>
    <t>Decision Date</t>
  </si>
  <si>
    <t>BB Design</t>
  </si>
  <si>
    <t>Floor</t>
  </si>
  <si>
    <t>Room No.</t>
  </si>
  <si>
    <t>Location Ref.</t>
  </si>
  <si>
    <t>Issue / Concern</t>
  </si>
  <si>
    <t>Cost Element</t>
  </si>
  <si>
    <t>Categorisation</t>
  </si>
  <si>
    <t>Proposed Solution</t>
  </si>
  <si>
    <t>BBCSL Comments</t>
  </si>
  <si>
    <t>Instruction</t>
  </si>
  <si>
    <t>Design Cost</t>
  </si>
  <si>
    <t>Budget Cost</t>
  </si>
  <si>
    <t>Actual Cost</t>
  </si>
  <si>
    <t>Cost Variance</t>
  </si>
  <si>
    <t>Decision</t>
  </si>
  <si>
    <t>OE001</t>
  </si>
  <si>
    <t>Not Applicable</t>
  </si>
  <si>
    <t>N</t>
  </si>
  <si>
    <t>Ground &amp; First</t>
  </si>
  <si>
    <t>N/A</t>
  </si>
  <si>
    <t>All Locker Areas</t>
  </si>
  <si>
    <t>Plastic strip default finish constantly comes away from plinths beneath lockers</t>
  </si>
  <si>
    <t>Operational</t>
  </si>
  <si>
    <t>Plinth below lockers to be finished with a tile</t>
  </si>
  <si>
    <t>Looked at on walkaround. Agreed it needs addressing.</t>
  </si>
  <si>
    <t>Please provide a design cost if appropriate and  a full cost (where available at this time) for the delivery / installation of this piece of work.</t>
  </si>
  <si>
    <t>PCC009</t>
  </si>
  <si>
    <t>OE002</t>
  </si>
  <si>
    <t>15th Oct 2020</t>
  </si>
  <si>
    <t>Y</t>
  </si>
  <si>
    <t>All toilets within changing areas, other than those classified as disabled toilets</t>
  </si>
  <si>
    <t>Push button flush mechanisms difficult to use</t>
  </si>
  <si>
    <t>COVID-19</t>
  </si>
  <si>
    <t>Replace with sensor flush mechanisms</t>
  </si>
  <si>
    <t>PCC018</t>
  </si>
  <si>
    <t>OE003</t>
  </si>
  <si>
    <t>30th Oct 2020</t>
  </si>
  <si>
    <t>Lower Ground</t>
  </si>
  <si>
    <t>BL06</t>
  </si>
  <si>
    <t>Bowls Male Change</t>
  </si>
  <si>
    <t>No urinal in bowls male change toilets</t>
  </si>
  <si>
    <t>Install a urinal cubicle adjacent to existing toilet cubicles</t>
  </si>
  <si>
    <t>See Quotation 33 for details</t>
  </si>
  <si>
    <t>PCC029</t>
  </si>
  <si>
    <t>OE004</t>
  </si>
  <si>
    <t>All</t>
  </si>
  <si>
    <t>All toilets within changing areas</t>
  </si>
  <si>
    <t>Integrated soap dispensers ineffective</t>
  </si>
  <si>
    <t>Remove and cap off</t>
  </si>
  <si>
    <t>This will be done.</t>
  </si>
  <si>
    <t>PCC011</t>
  </si>
  <si>
    <t>OE005</t>
  </si>
  <si>
    <t>First Floor</t>
  </si>
  <si>
    <t>FS05
&amp;
FS09</t>
  </si>
  <si>
    <t>Male &amp; Female Gym Change</t>
  </si>
  <si>
    <t>Look and feel does not reflect the quality expected by a gym like this</t>
  </si>
  <si>
    <t>Invest to save</t>
  </si>
  <si>
    <t>Natural-looking wood and stone-effect finishes, improve ceiling and lighting. Avoid mitred corner edges. Can retain existing sinks &amp; basins if this helps keep costs down.</t>
  </si>
  <si>
    <t>PCC007</t>
  </si>
  <si>
    <t>OE006</t>
  </si>
  <si>
    <t>Ground</t>
  </si>
  <si>
    <t>AQ24</t>
  </si>
  <si>
    <t>Grooming Area</t>
  </si>
  <si>
    <t>Entrance doors swing both ways - also COVID-19 concerns over touch points</t>
  </si>
  <si>
    <t>Automate existing double leaf doors</t>
  </si>
  <si>
    <t>Will need power and agree which way they swing</t>
  </si>
  <si>
    <t>To swing into the grooming area</t>
  </si>
  <si>
    <t>TBC - with RK</t>
  </si>
  <si>
    <t>OE008</t>
  </si>
  <si>
    <t>20th Oct 2020</t>
  </si>
  <si>
    <t>AQ09</t>
  </si>
  <si>
    <t>Pool Hall</t>
  </si>
  <si>
    <t>Additional manual pool hoist required</t>
  </si>
  <si>
    <t>Provide additional manual pool hoist</t>
  </si>
  <si>
    <t>PCC to procure direct</t>
  </si>
  <si>
    <t>OE009</t>
  </si>
  <si>
    <t xml:space="preserve">20st Oct 2020
</t>
  </si>
  <si>
    <t>Pool hoist sockets needed along the west side of the 50m pool</t>
  </si>
  <si>
    <r>
      <t xml:space="preserve">Install 3 additional pool hoist sockets along the west side of the 50 pool at the pool access points. </t>
    </r>
    <r>
      <rPr>
        <b/>
        <sz val="11"/>
        <color theme="1"/>
        <rFont val="Calibri"/>
        <family val="2"/>
        <scheme val="minor"/>
      </rPr>
      <t>(Not electrical sockets)</t>
    </r>
  </si>
  <si>
    <t>Note just sockets required to be on site before screed goes down</t>
  </si>
  <si>
    <t>PCC010</t>
  </si>
  <si>
    <t>OE010</t>
  </si>
  <si>
    <t>16th Oct 2020 (delivery of parts 30th Oct)</t>
  </si>
  <si>
    <t>Undercroft</t>
  </si>
  <si>
    <t>Lane Rope Storage system is poor and damages the ropes</t>
  </si>
  <si>
    <t>Link to original specification. Consider replacing the system with one that has ramps and reels to prevent the tiles getting chipped and the ropes getting damaged</t>
  </si>
  <si>
    <t>Need to ensure it doesn't breach the Mapei warranty</t>
  </si>
  <si>
    <t>OE011</t>
  </si>
  <si>
    <t>Less-energy efficient lighting</t>
  </si>
  <si>
    <t>Upgrade lighting to LEDs</t>
  </si>
  <si>
    <t>Please provide a fully costed design for this piece of work</t>
  </si>
  <si>
    <t>PCC028</t>
  </si>
  <si>
    <t>OE012</t>
  </si>
  <si>
    <t>Wet &amp; Dry side Changing Areas</t>
  </si>
  <si>
    <t>PCC034</t>
  </si>
  <si>
    <t>OE013</t>
  </si>
  <si>
    <t>First</t>
  </si>
  <si>
    <t>OE014</t>
  </si>
  <si>
    <t>1st Oct 2020</t>
  </si>
  <si>
    <t>Timing Cable seems to be intermitent and causing timing issues.
Potentially due to water ingress</t>
  </si>
  <si>
    <t>Replace / repair the timing cable within the works in the pool hall</t>
  </si>
  <si>
    <t>Cables are currently being tested and are fine</t>
  </si>
  <si>
    <t>OE015</t>
  </si>
  <si>
    <t>Outside lane sees water splash from swimmer to wash back and create unfair resistance to swimmer</t>
  </si>
  <si>
    <t>25m and 50m competition pools require additional lane rope hooks on the outside of both of the outside lanes.</t>
  </si>
  <si>
    <t>BBCSL would prefer SLM / Variopool to undertake this work outside of BB's work</t>
  </si>
  <si>
    <t>OE016</t>
  </si>
  <si>
    <t>25m and 50m competition pools require additional lane ropes on the outside of both of the outside lanes.</t>
  </si>
  <si>
    <t>OE017</t>
  </si>
  <si>
    <t>21st Oct 2020</t>
  </si>
  <si>
    <t>Roof</t>
  </si>
  <si>
    <t>AHU01A - Pool Hall</t>
  </si>
  <si>
    <t>Improved HVAC in line with COVID-19 guidance.</t>
  </si>
  <si>
    <t>Requires a design review</t>
  </si>
  <si>
    <t>BBCSL looking into</t>
  </si>
  <si>
    <t>Please provide a design &amp; cost to upgrade system in line with COVID-19 guidelines.</t>
  </si>
  <si>
    <t>PCC013</t>
  </si>
  <si>
    <t>OE018</t>
  </si>
  <si>
    <t>AHU01B - Pool Hall</t>
  </si>
  <si>
    <t>OE019</t>
  </si>
  <si>
    <t>AHU01C - Pool Hall</t>
  </si>
  <si>
    <t>OE020</t>
  </si>
  <si>
    <t>AHU02 - Sports Hall</t>
  </si>
  <si>
    <t>OE021</t>
  </si>
  <si>
    <t>AHU03 - Multipurpose</t>
  </si>
  <si>
    <t>OE022</t>
  </si>
  <si>
    <t>AHU04 - Gym</t>
  </si>
  <si>
    <t>OE023</t>
  </si>
  <si>
    <t>AHU05 - Dry Dive</t>
  </si>
  <si>
    <t>OE024</t>
  </si>
  <si>
    <t>AHU06 - Dry Change / General</t>
  </si>
  <si>
    <t>OE025</t>
  </si>
  <si>
    <t>AHU07 - Wet Change</t>
  </si>
  <si>
    <t>OE026</t>
  </si>
  <si>
    <t>AHU08 - Climbing</t>
  </si>
  <si>
    <t>OE027</t>
  </si>
  <si>
    <t>AHU09 - Bowls Hall</t>
  </si>
  <si>
    <t>OE028</t>
  </si>
  <si>
    <t>AHU10 - Squash</t>
  </si>
  <si>
    <t>OE029</t>
  </si>
  <si>
    <t>AHU11 - Kitchen Supply</t>
  </si>
  <si>
    <t>OE029a</t>
  </si>
  <si>
    <t>Associated costs for AHU work - craneage, flushing etc</t>
  </si>
  <si>
    <t>OE030</t>
  </si>
  <si>
    <t>2nd Nov 2020</t>
  </si>
  <si>
    <t>Existing PA system is poor</t>
  </si>
  <si>
    <t xml:space="preserve">Capital </t>
  </si>
  <si>
    <t>Upgrade PA system - specification to be agreed</t>
  </si>
  <si>
    <t>PA system serves the whole building. Poor acoustics in the Pool Hall are the main hurdle</t>
  </si>
  <si>
    <t>Please provide a cost for this piece of work utilising existing infratructure if possible</t>
  </si>
  <si>
    <t>Descoped - to be picked up at a later stage</t>
  </si>
  <si>
    <t>OE031</t>
  </si>
  <si>
    <t>AR01
AR02</t>
  </si>
  <si>
    <t>Entrance Foyer and Lobby</t>
  </si>
  <si>
    <t>Poor entrance way</t>
  </si>
  <si>
    <t>Build new extended lobby and entrance way out in to the curteledge of the building inside the Glulam beams</t>
  </si>
  <si>
    <t>Please provide a cost for this piece of work utilising existing structures where possible</t>
  </si>
  <si>
    <t>PCC032 (Design cost only)</t>
  </si>
  <si>
    <t>OE032</t>
  </si>
  <si>
    <t>Steam Room &amp; Sauna</t>
  </si>
  <si>
    <t>Could be opened up to use as a yoga space</t>
  </si>
  <si>
    <t>Remove these rooms (plus treatment rooms?) and open up the space</t>
  </si>
  <si>
    <t>OE042</t>
  </si>
  <si>
    <t>AN57</t>
  </si>
  <si>
    <t>Corridor</t>
  </si>
  <si>
    <t>A larger pram / buggy storage area is needed outside the changing village</t>
  </si>
  <si>
    <t>Remove some banks of lockers along the corriror and create a recessed pram / buggy storage area</t>
  </si>
  <si>
    <t>OE043</t>
  </si>
  <si>
    <t>Wi-Fi in PLC is poor</t>
  </si>
  <si>
    <t>Upgrade Wi-Fi to improve signal</t>
  </si>
  <si>
    <t>Not BBCSL work</t>
  </si>
  <si>
    <t>OE044</t>
  </si>
  <si>
    <t>Ground &amp; First Floor</t>
  </si>
  <si>
    <t>All changing areas</t>
  </si>
  <si>
    <t>Mitred skirting corners and edges have provided Operational and H&amp;S issues</t>
  </si>
  <si>
    <t>Avoid mitred skirting corners and edges when new floors are laid</t>
  </si>
  <si>
    <t>Can be done. There may be a minimal cost at most</t>
  </si>
  <si>
    <t>PCC003</t>
  </si>
  <si>
    <t>OE045</t>
  </si>
  <si>
    <t xml:space="preserve">Ground </t>
  </si>
  <si>
    <t>Need for an additional diving harness installed on to 1 metre board</t>
  </si>
  <si>
    <t>Install an additional harness</t>
  </si>
  <si>
    <t>OE045a</t>
  </si>
  <si>
    <t>AQ10</t>
  </si>
  <si>
    <t>Will require a design feasibility</t>
  </si>
  <si>
    <t>Proceed with feasibility to assess if a harness can be installed</t>
  </si>
  <si>
    <t>PCC031</t>
  </si>
  <si>
    <t>OE045b</t>
  </si>
  <si>
    <t>Scaffold to allow for installation</t>
  </si>
  <si>
    <t>PCC040</t>
  </si>
  <si>
    <t>OE046</t>
  </si>
  <si>
    <t>FS01</t>
  </si>
  <si>
    <t>First Floor Gym</t>
  </si>
  <si>
    <t>PCC026</t>
  </si>
  <si>
    <t>OE047</t>
  </si>
  <si>
    <t>DS19</t>
  </si>
  <si>
    <t>Dry Dive</t>
  </si>
  <si>
    <t>PCC037</t>
  </si>
  <si>
    <t>OE048</t>
  </si>
  <si>
    <t>Enhancement works require a Finishes Manager to ensure they are delivered correctly</t>
  </si>
  <si>
    <t>Please provide a cost for this additional resource</t>
  </si>
  <si>
    <t>PCC035</t>
  </si>
  <si>
    <t>OE049</t>
  </si>
  <si>
    <t>Combined design costs for the Yoga Suite, Changing Village and Gym Change</t>
  </si>
  <si>
    <t>PCC033</t>
  </si>
  <si>
    <t>OE050</t>
  </si>
  <si>
    <t>Dive tower lighting is poor</t>
  </si>
  <si>
    <t>Replace the trespa panels and upgrade the dive tower lighting. See Quotation 49 for details</t>
  </si>
  <si>
    <t>See Quotation 49 for details</t>
  </si>
  <si>
    <t>PCC043</t>
  </si>
  <si>
    <t>OE051</t>
  </si>
  <si>
    <t>To match existing</t>
  </si>
  <si>
    <t>There needs to be a (removable) barrier to prevent people running through the new opening straight on to poolside</t>
  </si>
  <si>
    <t>Install relevantly sized poolside barrier (to match the existing)</t>
  </si>
  <si>
    <t>See Quotation 50 for details</t>
  </si>
  <si>
    <t>PCC044</t>
  </si>
  <si>
    <t>OE052</t>
  </si>
  <si>
    <t>AQ16</t>
  </si>
  <si>
    <t>Changing Village</t>
  </si>
  <si>
    <t>There needs to be a metal shutter at the new poolside entrance which can be locked shut to restict access when operationally required</t>
  </si>
  <si>
    <t>Install shutter, similar to others already in situ</t>
  </si>
  <si>
    <t>OE053</t>
  </si>
  <si>
    <t>AR02</t>
  </si>
  <si>
    <t>Reception</t>
  </si>
  <si>
    <t>Reception Desk and Café Servery are looking worn</t>
  </si>
  <si>
    <t>Re-clad existing to extend operational lifespan</t>
  </si>
  <si>
    <t>OE054</t>
  </si>
  <si>
    <t>Café furniture loooking tired and worn</t>
  </si>
  <si>
    <t>Replace, potentially in line with what is in The Box</t>
  </si>
  <si>
    <t>OE055</t>
  </si>
  <si>
    <t>Various</t>
  </si>
  <si>
    <t>All of Site</t>
  </si>
  <si>
    <t>Update / Renew wayfinding signage</t>
  </si>
  <si>
    <t>Replace damaged like for like. Update existing where possible</t>
  </si>
  <si>
    <t>OE056</t>
  </si>
  <si>
    <t>CL01</t>
  </si>
  <si>
    <t>Climbing Area</t>
  </si>
  <si>
    <t>Look into feasibility for creating a mezzanine floor within the climbing area</t>
  </si>
  <si>
    <t>Atkins to undertake an initial feasibility study</t>
  </si>
  <si>
    <t>PCC048</t>
  </si>
  <si>
    <t>Totals</t>
  </si>
  <si>
    <t>Yes</t>
  </si>
  <si>
    <t>No</t>
  </si>
  <si>
    <t>Reference</t>
  </si>
  <si>
    <t>Quote</t>
  </si>
  <si>
    <t>Complete</t>
  </si>
  <si>
    <t>Payment</t>
  </si>
  <si>
    <t>Cost variance</t>
  </si>
  <si>
    <t>Budget cost</t>
  </si>
  <si>
    <t>Contractor instruction</t>
  </si>
  <si>
    <t>Contractor comment</t>
  </si>
  <si>
    <t>Proposed solution</t>
  </si>
  <si>
    <t>Customer concern</t>
  </si>
  <si>
    <t>Location reference</t>
  </si>
  <si>
    <t>Notes</t>
  </si>
  <si>
    <t>ABC123</t>
  </si>
  <si>
    <t>Ground floor</t>
  </si>
  <si>
    <t>First floor</t>
  </si>
  <si>
    <t>XXX</t>
  </si>
  <si>
    <t>Customer</t>
  </si>
  <si>
    <t>Contractor</t>
  </si>
  <si>
    <t>Room</t>
  </si>
  <si>
    <t>Theme</t>
  </si>
  <si>
    <t>Priority</t>
  </si>
  <si>
    <t>High</t>
  </si>
  <si>
    <t>Medium</t>
  </si>
  <si>
    <t>Low</t>
  </si>
  <si>
    <t>Responsible</t>
  </si>
  <si>
    <t>Name</t>
  </si>
  <si>
    <t>{Organisation Name}
{Project Name} – Design and Work Cost Schedule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</si>
</sst>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,##0.00_ ;\-#,##0.00\ "/>
    <numFmt numFmtId="165" formatCode="&quot;£&quot;#,##0.00"/>
    <numFmt numFmtId="166" formatCode="_-* #,##0_-;\-* #,##0_-;_-* &quot;-&quot;??_-;_-@_-"/>
    <numFmt numFmtId="167" formatCode="#,##0;\(#,##0\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Gill Sans MT"/>
      <family val="2"/>
    </font>
    <font>
      <sz val="11"/>
      <color theme="1"/>
      <name val="Gill Sans MT"/>
      <family val="2"/>
    </font>
    <font>
      <b/>
      <sz val="12"/>
      <color theme="0"/>
      <name val="Gill Sans MT"/>
      <family val="2"/>
    </font>
    <font>
      <b/>
      <sz val="12"/>
      <color theme="1"/>
      <name val="Gill Sans MT"/>
      <family val="2"/>
    </font>
    <font>
      <sz val="11"/>
      <name val="Gill Sans MT"/>
      <family val="2"/>
    </font>
    <font>
      <b/>
      <sz val="12"/>
      <name val="Gill Sans MT"/>
      <family val="2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6" borderId="0" xfId="0" applyFill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0" fontId="0" fillId="0" borderId="1" xfId="0" applyNumberFormat="1" applyBorder="1" applyAlignment="1">
      <alignment horizontal="center" vertical="center" wrapText="1"/>
    </xf>
    <xf numFmtId="40" fontId="0" fillId="0" borderId="1" xfId="0" applyNumberFormat="1" applyFill="1" applyBorder="1" applyAlignment="1">
      <alignment horizontal="center" vertical="center"/>
    </xf>
    <xf numFmtId="166" fontId="0" fillId="0" borderId="0" xfId="1" applyNumberFormat="1" applyFont="1"/>
    <xf numFmtId="0" fontId="0" fillId="0" borderId="0" xfId="0" applyAlignment="1">
      <alignment vertical="center"/>
    </xf>
    <xf numFmtId="0" fontId="1" fillId="8" borderId="5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10" borderId="0" xfId="0" applyFill="1"/>
    <xf numFmtId="0" fontId="0" fillId="10" borderId="0" xfId="0" applyFill="1" applyAlignment="1">
      <alignment vertical="center"/>
    </xf>
    <xf numFmtId="166" fontId="1" fillId="10" borderId="0" xfId="1" applyNumberFormat="1" applyFont="1" applyFill="1" applyBorder="1" applyAlignment="1">
      <alignment vertical="center"/>
    </xf>
    <xf numFmtId="43" fontId="0" fillId="10" borderId="0" xfId="1" applyFont="1" applyFill="1" applyBorder="1" applyAlignment="1">
      <alignment vertical="center"/>
    </xf>
    <xf numFmtId="166" fontId="0" fillId="10" borderId="0" xfId="1" applyNumberFormat="1" applyFont="1" applyFill="1" applyBorder="1" applyAlignment="1">
      <alignment vertical="center"/>
    </xf>
    <xf numFmtId="0" fontId="0" fillId="10" borderId="0" xfId="0" applyFill="1" applyBorder="1"/>
    <xf numFmtId="166" fontId="0" fillId="10" borderId="0" xfId="1" applyNumberFormat="1" applyFont="1" applyFill="1" applyBorder="1"/>
    <xf numFmtId="0" fontId="0" fillId="10" borderId="0" xfId="0" applyFont="1" applyFill="1" applyAlignment="1">
      <alignment vertical="center"/>
    </xf>
    <xf numFmtId="166" fontId="4" fillId="10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6" fontId="0" fillId="10" borderId="0" xfId="1" applyNumberFormat="1" applyFont="1" applyFill="1"/>
    <xf numFmtId="167" fontId="0" fillId="10" borderId="0" xfId="1" applyNumberFormat="1" applyFont="1" applyFill="1" applyBorder="1" applyAlignment="1">
      <alignment vertical="center"/>
    </xf>
    <xf numFmtId="167" fontId="0" fillId="10" borderId="0" xfId="0" applyNumberFormat="1" applyFill="1" applyBorder="1"/>
    <xf numFmtId="166" fontId="14" fillId="10" borderId="0" xfId="1" applyNumberFormat="1" applyFont="1" applyFill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0" fontId="0" fillId="1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6" fontId="1" fillId="11" borderId="0" xfId="1" applyNumberFormat="1" applyFont="1" applyFill="1" applyBorder="1" applyAlignment="1">
      <alignment horizontal="left" vertical="center" indent="2"/>
    </xf>
    <xf numFmtId="166" fontId="0" fillId="11" borderId="0" xfId="1" applyNumberFormat="1" applyFont="1" applyFill="1" applyBorder="1" applyAlignment="1">
      <alignment horizontal="left" vertical="center" indent="1"/>
    </xf>
    <xf numFmtId="166" fontId="0" fillId="11" borderId="0" xfId="1" applyNumberFormat="1" applyFont="1" applyFill="1" applyBorder="1" applyAlignment="1">
      <alignment horizontal="left" vertical="center" indent="2"/>
    </xf>
    <xf numFmtId="8" fontId="0" fillId="12" borderId="1" xfId="0" applyNumberFormat="1" applyFill="1" applyBorder="1" applyAlignment="1">
      <alignment horizontal="center" vertical="center"/>
    </xf>
    <xf numFmtId="166" fontId="15" fillId="11" borderId="0" xfId="1" applyNumberFormat="1" applyFont="1" applyFill="1" applyBorder="1" applyAlignment="1">
      <alignment vertical="center"/>
    </xf>
    <xf numFmtId="166" fontId="16" fillId="10" borderId="0" xfId="1" applyNumberFormat="1" applyFont="1" applyFill="1" applyBorder="1" applyAlignment="1">
      <alignment vertical="center"/>
    </xf>
    <xf numFmtId="166" fontId="15" fillId="10" borderId="0" xfId="1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left" vertical="center" indent="1"/>
    </xf>
    <xf numFmtId="0" fontId="0" fillId="10" borderId="9" xfId="0" applyFill="1" applyBorder="1" applyAlignment="1">
      <alignment vertical="center"/>
    </xf>
    <xf numFmtId="0" fontId="0" fillId="10" borderId="4" xfId="0" applyFill="1" applyBorder="1" applyAlignment="1">
      <alignment horizontal="left" vertical="center" indent="2"/>
    </xf>
    <xf numFmtId="0" fontId="0" fillId="10" borderId="4" xfId="0" applyFont="1" applyFill="1" applyBorder="1" applyAlignment="1">
      <alignment horizontal="left" vertical="center" indent="2"/>
    </xf>
    <xf numFmtId="0" fontId="0" fillId="10" borderId="9" xfId="0" applyFont="1" applyFill="1" applyBorder="1" applyAlignment="1">
      <alignment vertical="center"/>
    </xf>
    <xf numFmtId="0" fontId="15" fillId="10" borderId="4" xfId="0" applyFont="1" applyFill="1" applyBorder="1" applyAlignment="1">
      <alignment horizontal="left" vertical="center" indent="2"/>
    </xf>
    <xf numFmtId="0" fontId="0" fillId="10" borderId="4" xfId="0" applyFill="1" applyBorder="1"/>
    <xf numFmtId="0" fontId="0" fillId="10" borderId="9" xfId="0" applyFill="1" applyBorder="1"/>
    <xf numFmtId="0" fontId="6" fillId="9" borderId="3" xfId="0" applyFont="1" applyFill="1" applyBorder="1" applyAlignment="1">
      <alignment vertical="center"/>
    </xf>
    <xf numFmtId="166" fontId="6" fillId="9" borderId="10" xfId="1" applyNumberFormat="1" applyFont="1" applyFill="1" applyBorder="1" applyAlignment="1">
      <alignment vertical="center"/>
    </xf>
    <xf numFmtId="0" fontId="6" fillId="9" borderId="10" xfId="0" applyFont="1" applyFill="1" applyBorder="1" applyAlignment="1">
      <alignment vertical="center"/>
    </xf>
    <xf numFmtId="166" fontId="6" fillId="9" borderId="10" xfId="0" applyNumberFormat="1" applyFont="1" applyFill="1" applyBorder="1" applyAlignment="1">
      <alignment vertical="center"/>
    </xf>
    <xf numFmtId="0" fontId="6" fillId="9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166" fontId="6" fillId="7" borderId="10" xfId="1" applyNumberFormat="1" applyFont="1" applyFill="1" applyBorder="1" applyAlignment="1">
      <alignment horizontal="center" vertical="center"/>
    </xf>
    <xf numFmtId="166" fontId="1" fillId="8" borderId="12" xfId="1" applyNumberFormat="1" applyFont="1" applyFill="1" applyBorder="1" applyAlignment="1">
      <alignment vertical="center"/>
    </xf>
    <xf numFmtId="166" fontId="0" fillId="8" borderId="12" xfId="1" applyNumberFormat="1" applyFont="1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18" fillId="10" borderId="0" xfId="0" applyFont="1" applyFill="1"/>
    <xf numFmtId="167" fontId="6" fillId="9" borderId="10" xfId="0" applyNumberFormat="1" applyFont="1" applyFill="1" applyBorder="1" applyAlignment="1">
      <alignment vertical="center"/>
    </xf>
    <xf numFmtId="6" fontId="0" fillId="0" borderId="0" xfId="0" applyNumberFormat="1" applyAlignment="1">
      <alignment horizontal="center" vertical="center" wrapText="1"/>
    </xf>
    <xf numFmtId="0" fontId="0" fillId="13" borderId="4" xfId="0" applyFont="1" applyFill="1" applyBorder="1" applyAlignment="1">
      <alignment horizontal="left" vertical="center" indent="2"/>
    </xf>
    <xf numFmtId="6" fontId="0" fillId="13" borderId="0" xfId="0" applyNumberFormat="1" applyFill="1" applyAlignment="1">
      <alignment horizontal="center" vertical="center" wrapText="1"/>
    </xf>
    <xf numFmtId="0" fontId="15" fillId="13" borderId="4" xfId="0" applyFont="1" applyFill="1" applyBorder="1" applyAlignment="1">
      <alignment horizontal="left" vertical="center" indent="2"/>
    </xf>
    <xf numFmtId="0" fontId="0" fillId="12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5" fontId="0" fillId="12" borderId="1" xfId="0" applyNumberFormat="1" applyFill="1" applyBorder="1" applyAlignment="1">
      <alignment horizontal="center" vertical="center"/>
    </xf>
    <xf numFmtId="40" fontId="0" fillId="12" borderId="1" xfId="0" applyNumberFormat="1" applyFill="1" applyBorder="1" applyAlignment="1">
      <alignment horizontal="center" vertical="center" wrapText="1"/>
    </xf>
    <xf numFmtId="6" fontId="0" fillId="12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vertical="center" wrapText="1"/>
    </xf>
    <xf numFmtId="165" fontId="0" fillId="14" borderId="1" xfId="0" applyNumberFormat="1" applyFill="1" applyBorder="1" applyAlignment="1">
      <alignment horizontal="center" vertical="center" wrapText="1"/>
    </xf>
    <xf numFmtId="165" fontId="0" fillId="14" borderId="1" xfId="0" applyNumberFormat="1" applyFont="1" applyFill="1" applyBorder="1" applyAlignment="1">
      <alignment horizontal="center" vertical="center" wrapText="1"/>
    </xf>
    <xf numFmtId="40" fontId="0" fillId="14" borderId="1" xfId="0" applyNumberForma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164" fontId="2" fillId="14" borderId="1" xfId="1" applyNumberFormat="1" applyFont="1" applyFill="1" applyBorder="1" applyAlignment="1">
      <alignment horizontal="center" vertical="center" wrapText="1"/>
    </xf>
    <xf numFmtId="165" fontId="0" fillId="14" borderId="1" xfId="0" applyNumberFormat="1" applyFill="1" applyBorder="1" applyAlignment="1">
      <alignment horizontal="center" vertical="center"/>
    </xf>
    <xf numFmtId="8" fontId="0" fillId="14" borderId="1" xfId="0" applyNumberFormat="1" applyFill="1" applyBorder="1" applyAlignment="1">
      <alignment horizontal="center" vertical="center"/>
    </xf>
    <xf numFmtId="6" fontId="0" fillId="14" borderId="1" xfId="0" applyNumberForma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164" fontId="13" fillId="14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 wrapText="1"/>
    </xf>
    <xf numFmtId="165" fontId="0" fillId="8" borderId="1" xfId="0" applyNumberFormat="1" applyFill="1" applyBorder="1" applyAlignment="1">
      <alignment horizontal="center" vertical="center" wrapText="1"/>
    </xf>
    <xf numFmtId="40" fontId="0" fillId="8" borderId="1" xfId="0" applyNumberForma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40" fontId="0" fillId="0" borderId="1" xfId="0" applyNumberForma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6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8" fontId="0" fillId="8" borderId="1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right" vertical="center" wrapText="1"/>
    </xf>
    <xf numFmtId="165" fontId="0" fillId="8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6" fontId="12" fillId="0" borderId="1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vertical="center" wrapText="1"/>
    </xf>
    <xf numFmtId="165" fontId="12" fillId="14" borderId="1" xfId="0" applyNumberFormat="1" applyFont="1" applyFill="1" applyBorder="1" applyAlignment="1">
      <alignment horizontal="center" vertical="center" wrapText="1"/>
    </xf>
    <xf numFmtId="40" fontId="12" fillId="14" borderId="1" xfId="0" applyNumberFormat="1" applyFont="1" applyFill="1" applyBorder="1" applyAlignment="1">
      <alignment horizontal="center" vertical="center" wrapText="1"/>
    </xf>
    <xf numFmtId="6" fontId="12" fillId="1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/>
    <xf numFmtId="0" fontId="19" fillId="15" borderId="0" xfId="0" applyFont="1" applyFill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1" fillId="15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165" fontId="23" fillId="0" borderId="14" xfId="2" applyNumberFormat="1" applyFont="1" applyFill="1" applyBorder="1" applyAlignment="1">
      <alignment horizontal="center" vertical="center" wrapText="1"/>
    </xf>
    <xf numFmtId="165" fontId="20" fillId="0" borderId="14" xfId="0" applyNumberFormat="1" applyFont="1" applyFill="1" applyBorder="1" applyAlignment="1">
      <alignment horizontal="center" vertical="center" wrapText="1"/>
    </xf>
    <xf numFmtId="165" fontId="20" fillId="0" borderId="14" xfId="0" applyNumberFormat="1" applyFont="1" applyFill="1" applyBorder="1" applyAlignment="1">
      <alignment horizontal="center" vertical="center"/>
    </xf>
    <xf numFmtId="8" fontId="20" fillId="0" borderId="14" xfId="0" applyNumberFormat="1" applyFont="1" applyFill="1" applyBorder="1" applyAlignment="1">
      <alignment horizontal="center" vertical="center" wrapText="1"/>
    </xf>
    <xf numFmtId="0" fontId="24" fillId="16" borderId="0" xfId="0" applyFont="1" applyFill="1" applyBorder="1" applyAlignment="1">
      <alignment horizontal="left" vertical="center" wrapText="1"/>
    </xf>
    <xf numFmtId="0" fontId="24" fillId="16" borderId="15" xfId="0" applyFont="1" applyFill="1" applyBorder="1" applyAlignment="1">
      <alignment horizontal="left" vertical="center" wrapText="1"/>
    </xf>
    <xf numFmtId="8" fontId="20" fillId="3" borderId="14" xfId="0" applyNumberFormat="1" applyFont="1" applyFill="1" applyBorder="1" applyAlignment="1">
      <alignment horizontal="center" vertical="center" wrapText="1"/>
    </xf>
    <xf numFmtId="8" fontId="20" fillId="17" borderId="14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185557</xdr:colOff>
      <xdr:row>1</xdr:row>
      <xdr:rowOff>147227</xdr:rowOff>
    </xdr:from>
    <xdr:to>
      <xdr:col>18</xdr:col>
      <xdr:colOff>1369096</xdr:colOff>
      <xdr:row>2</xdr:row>
      <xdr:rowOff>181022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4B5E5D-17F9-401B-A131-ED630D61392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42307" y="327144"/>
          <a:ext cx="2648272" cy="2983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3</xdr:col>
      <xdr:colOff>771084</xdr:colOff>
      <xdr:row>5</xdr:row>
      <xdr:rowOff>19756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66E8AA-A991-4177-AE22-5667485B5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637984" cy="1277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37"/>
  <sheetViews>
    <sheetView zoomScale="80" zoomScaleNormal="80" workbookViewId="0">
      <selection activeCell="C17" sqref="C17"/>
    </sheetView>
  </sheetViews>
  <sheetFormatPr defaultRowHeight="15" x14ac:dyDescent="0.25"/>
  <cols>
    <col min="1" max="1" width="2.85546875" customWidth="1"/>
    <col min="2" max="2" width="49.7109375" bestFit="1" customWidth="1"/>
    <col min="3" max="3" width="24.85546875" style="41" customWidth="1"/>
    <col min="4" max="4" width="23.42578125" style="41" customWidth="1"/>
    <col min="5" max="6" width="23.42578125" customWidth="1"/>
    <col min="7" max="7" width="13.5703125" customWidth="1"/>
    <col min="8" max="8" width="29.140625" customWidth="1"/>
  </cols>
  <sheetData>
    <row r="1" spans="1:16" ht="21" x14ac:dyDescent="0.35">
      <c r="A1" s="88" t="s">
        <v>0</v>
      </c>
      <c r="B1" s="45"/>
      <c r="C1" s="45"/>
      <c r="D1" s="5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.75" thickBot="1" x14ac:dyDescent="0.3">
      <c r="A2" s="45"/>
      <c r="B2" s="45"/>
      <c r="C2" s="45"/>
      <c r="D2" s="5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s="61" customFormat="1" ht="30.6" customHeight="1" x14ac:dyDescent="0.25">
      <c r="A3" s="60"/>
      <c r="B3" s="158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</v>
      </c>
      <c r="H3" s="156" t="s">
        <v>7</v>
      </c>
      <c r="I3" s="60"/>
      <c r="J3" s="60"/>
      <c r="K3" s="60"/>
      <c r="L3" s="60"/>
      <c r="M3" s="60"/>
      <c r="N3" s="60"/>
      <c r="O3" s="60"/>
      <c r="P3" s="60"/>
    </row>
    <row r="4" spans="1:16" s="42" customFormat="1" ht="21.95" customHeight="1" thickBot="1" x14ac:dyDescent="0.3">
      <c r="A4" s="46"/>
      <c r="B4" s="159"/>
      <c r="C4" s="83" t="s">
        <v>8</v>
      </c>
      <c r="D4" s="84" t="s">
        <v>8</v>
      </c>
      <c r="E4" s="84" t="s">
        <v>8</v>
      </c>
      <c r="F4" s="84" t="s">
        <v>8</v>
      </c>
      <c r="G4" s="84"/>
      <c r="H4" s="157"/>
      <c r="I4" s="46"/>
      <c r="J4" s="46"/>
      <c r="K4" s="46"/>
      <c r="L4" s="46"/>
      <c r="M4" s="46"/>
      <c r="N4" s="46"/>
      <c r="O4" s="46"/>
      <c r="P4" s="46"/>
    </row>
    <row r="5" spans="1:16" s="44" customFormat="1" ht="17.100000000000001" customHeight="1" x14ac:dyDescent="0.25">
      <c r="A5" s="46"/>
      <c r="B5" s="70" t="s">
        <v>9</v>
      </c>
      <c r="C5" s="62"/>
      <c r="D5" s="47"/>
      <c r="E5" s="49"/>
      <c r="F5" s="49"/>
      <c r="G5" s="49"/>
      <c r="H5" s="71"/>
      <c r="I5" s="46"/>
      <c r="J5" s="46"/>
      <c r="K5" s="46"/>
      <c r="L5" s="46"/>
      <c r="M5" s="46"/>
      <c r="N5" s="46"/>
      <c r="O5" s="46"/>
      <c r="P5" s="46"/>
    </row>
    <row r="6" spans="1:16" s="42" customFormat="1" ht="17.100000000000001" customHeight="1" x14ac:dyDescent="0.25">
      <c r="A6" s="46"/>
      <c r="B6" s="72" t="s">
        <v>10</v>
      </c>
      <c r="C6" s="63">
        <v>437192</v>
      </c>
      <c r="D6" s="49">
        <f>437194-65045</f>
        <v>372149</v>
      </c>
      <c r="E6" s="58">
        <v>65043</v>
      </c>
      <c r="F6" s="59">
        <f>SUM(D6:E6)</f>
        <v>437192</v>
      </c>
      <c r="G6" s="59"/>
      <c r="H6" s="71"/>
      <c r="I6" s="46"/>
      <c r="J6" s="46"/>
      <c r="K6" s="46"/>
      <c r="L6" s="46"/>
      <c r="M6" s="46"/>
      <c r="N6" s="46"/>
      <c r="O6" s="46"/>
      <c r="P6" s="46"/>
    </row>
    <row r="7" spans="1:16" s="54" customFormat="1" ht="17.100000000000001" customHeight="1" x14ac:dyDescent="0.25">
      <c r="A7" s="52"/>
      <c r="B7" s="73" t="s">
        <v>11</v>
      </c>
      <c r="C7" s="63">
        <v>583636</v>
      </c>
      <c r="D7" s="53">
        <v>573636</v>
      </c>
      <c r="E7" s="58">
        <v>10000</v>
      </c>
      <c r="F7" s="53">
        <f t="shared" ref="F7:F13" si="0">SUM(D7:E7)</f>
        <v>583636</v>
      </c>
      <c r="G7" s="53"/>
      <c r="H7" s="74"/>
      <c r="I7" s="52"/>
      <c r="J7" s="52"/>
      <c r="K7" s="52"/>
      <c r="L7" s="52"/>
      <c r="M7" s="52"/>
      <c r="N7" s="52"/>
      <c r="O7" s="52"/>
      <c r="P7" s="52"/>
    </row>
    <row r="8" spans="1:16" s="54" customFormat="1" ht="17.100000000000001" customHeight="1" x14ac:dyDescent="0.25">
      <c r="A8" s="52"/>
      <c r="B8" s="73" t="s">
        <v>12</v>
      </c>
      <c r="C8" s="63">
        <v>142554</v>
      </c>
      <c r="D8" s="53">
        <v>142554</v>
      </c>
      <c r="E8" s="58"/>
      <c r="F8" s="53">
        <f t="shared" si="0"/>
        <v>142554</v>
      </c>
      <c r="G8" s="53"/>
      <c r="H8" s="74"/>
      <c r="I8" s="52"/>
      <c r="J8" s="52"/>
      <c r="K8" s="52"/>
      <c r="L8" s="52"/>
      <c r="M8" s="52"/>
      <c r="N8" s="52"/>
      <c r="O8" s="52"/>
      <c r="P8" s="52"/>
    </row>
    <row r="9" spans="1:16" s="54" customFormat="1" ht="17.100000000000001" customHeight="1" x14ac:dyDescent="0.25">
      <c r="A9" s="52"/>
      <c r="B9" s="73" t="s">
        <v>13</v>
      </c>
      <c r="C9" s="63">
        <v>464282</v>
      </c>
      <c r="D9" s="53">
        <f>464282-225000</f>
        <v>239282</v>
      </c>
      <c r="E9" s="58">
        <v>225000</v>
      </c>
      <c r="F9" s="53">
        <f t="shared" si="0"/>
        <v>464282</v>
      </c>
      <c r="G9" s="53"/>
      <c r="H9" s="74"/>
      <c r="I9" s="52"/>
      <c r="J9" s="52"/>
      <c r="K9" s="52"/>
      <c r="L9" s="52"/>
      <c r="M9" s="52"/>
      <c r="N9" s="52"/>
      <c r="O9" s="52"/>
      <c r="P9" s="52"/>
    </row>
    <row r="10" spans="1:16" s="54" customFormat="1" ht="17.100000000000001" customHeight="1" x14ac:dyDescent="0.25">
      <c r="A10" s="52"/>
      <c r="B10" s="73" t="s">
        <v>14</v>
      </c>
      <c r="C10" s="63">
        <v>74670</v>
      </c>
      <c r="D10" s="53">
        <f>74670-1482</f>
        <v>73188</v>
      </c>
      <c r="E10" s="58">
        <v>1482</v>
      </c>
      <c r="F10" s="53">
        <f t="shared" si="0"/>
        <v>74670</v>
      </c>
      <c r="G10" s="53"/>
      <c r="H10" s="74"/>
      <c r="I10" s="52"/>
      <c r="J10" s="52"/>
      <c r="K10" s="52"/>
      <c r="L10" s="52"/>
      <c r="M10" s="52"/>
      <c r="N10" s="52"/>
      <c r="O10" s="52"/>
      <c r="P10" s="52"/>
    </row>
    <row r="11" spans="1:16" s="54" customFormat="1" ht="17.100000000000001" customHeight="1" x14ac:dyDescent="0.25">
      <c r="A11" s="52"/>
      <c r="B11" s="73" t="s">
        <v>15</v>
      </c>
      <c r="C11" s="63">
        <v>30176</v>
      </c>
      <c r="D11" s="53">
        <v>30176</v>
      </c>
      <c r="E11" s="58"/>
      <c r="F11" s="53">
        <f t="shared" si="0"/>
        <v>30176</v>
      </c>
      <c r="G11" s="53"/>
      <c r="H11" s="74"/>
      <c r="I11" s="52"/>
      <c r="J11" s="52"/>
      <c r="K11" s="52"/>
      <c r="L11" s="52"/>
      <c r="M11" s="52"/>
      <c r="N11" s="52"/>
      <c r="O11" s="52"/>
      <c r="P11" s="52"/>
    </row>
    <row r="12" spans="1:16" s="54" customFormat="1" ht="17.100000000000001" customHeight="1" x14ac:dyDescent="0.25">
      <c r="A12" s="52"/>
      <c r="B12" s="73" t="s">
        <v>16</v>
      </c>
      <c r="C12" s="63">
        <v>41502.840000000004</v>
      </c>
      <c r="D12" s="53">
        <v>41502.840000000004</v>
      </c>
      <c r="E12" s="58"/>
      <c r="F12" s="53">
        <f t="shared" si="0"/>
        <v>41502.840000000004</v>
      </c>
      <c r="G12" s="53"/>
      <c r="H12" s="74"/>
      <c r="I12" s="52"/>
      <c r="J12" s="52"/>
      <c r="K12" s="52"/>
      <c r="L12" s="52"/>
      <c r="M12" s="52"/>
      <c r="N12" s="52"/>
      <c r="O12" s="52"/>
      <c r="P12" s="52"/>
    </row>
    <row r="13" spans="1:16" s="54" customFormat="1" ht="17.100000000000001" customHeight="1" x14ac:dyDescent="0.25">
      <c r="A13" s="52"/>
      <c r="B13" s="73" t="s">
        <v>17</v>
      </c>
      <c r="C13" s="63">
        <v>30000</v>
      </c>
      <c r="D13" s="53">
        <v>0</v>
      </c>
      <c r="E13" s="58">
        <v>30000</v>
      </c>
      <c r="F13" s="53">
        <f t="shared" si="0"/>
        <v>30000</v>
      </c>
      <c r="G13" s="53"/>
      <c r="H13" s="74"/>
      <c r="I13" s="52"/>
      <c r="J13" s="52"/>
      <c r="K13" s="52"/>
      <c r="L13" s="52"/>
      <c r="M13" s="52"/>
      <c r="N13" s="52"/>
      <c r="O13" s="52"/>
      <c r="P13" s="52"/>
    </row>
    <row r="14" spans="1:16" s="44" customFormat="1" ht="17.100000000000001" customHeight="1" x14ac:dyDescent="0.25">
      <c r="A14" s="46"/>
      <c r="B14" s="73"/>
      <c r="C14" s="63"/>
      <c r="D14" s="47"/>
      <c r="E14" s="58"/>
      <c r="F14" s="49"/>
      <c r="G14" s="49"/>
      <c r="H14" s="71"/>
      <c r="I14" s="46"/>
      <c r="J14" s="46"/>
      <c r="K14" s="46"/>
      <c r="L14" s="46"/>
      <c r="M14" s="46"/>
      <c r="N14" s="46"/>
      <c r="O14" s="46"/>
      <c r="P14" s="46"/>
    </row>
    <row r="15" spans="1:16" s="42" customFormat="1" ht="17.100000000000001" customHeight="1" x14ac:dyDescent="0.25">
      <c r="A15" s="46"/>
      <c r="B15" s="43"/>
      <c r="C15" s="85">
        <f>SUM(C6:C14)</f>
        <v>1804012.84</v>
      </c>
      <c r="D15" s="85">
        <f t="shared" ref="D15:F15" si="1">SUM(D6:D14)</f>
        <v>1472487.84</v>
      </c>
      <c r="E15" s="85">
        <f t="shared" si="1"/>
        <v>331525</v>
      </c>
      <c r="F15" s="85">
        <f t="shared" si="1"/>
        <v>1804012.84</v>
      </c>
      <c r="G15" s="86"/>
      <c r="H15" s="87"/>
      <c r="I15" s="46"/>
      <c r="J15" s="46"/>
      <c r="K15" s="46"/>
      <c r="L15" s="46"/>
      <c r="M15" s="46"/>
      <c r="N15" s="46"/>
      <c r="O15" s="46"/>
      <c r="P15" s="46"/>
    </row>
    <row r="16" spans="1:16" s="44" customFormat="1" ht="17.100000000000001" customHeight="1" x14ac:dyDescent="0.25">
      <c r="A16" s="46"/>
      <c r="B16" s="70" t="s">
        <v>18</v>
      </c>
      <c r="C16" s="62"/>
      <c r="D16" s="47"/>
      <c r="E16" s="49"/>
      <c r="F16" s="49"/>
      <c r="G16" s="49"/>
      <c r="H16" s="71"/>
      <c r="I16" s="46"/>
      <c r="J16" s="46"/>
      <c r="K16" s="46"/>
      <c r="L16" s="46"/>
      <c r="M16" s="46"/>
      <c r="N16" s="46"/>
      <c r="O16" s="46"/>
      <c r="P16" s="46"/>
    </row>
    <row r="17" spans="1:16" s="44" customFormat="1" ht="17.100000000000001" customHeight="1" x14ac:dyDescent="0.25">
      <c r="A17" s="46"/>
      <c r="B17" s="73" t="s">
        <v>19</v>
      </c>
      <c r="C17" s="64">
        <v>535805</v>
      </c>
      <c r="D17" s="47">
        <v>0</v>
      </c>
      <c r="E17" s="49"/>
      <c r="F17" s="49"/>
      <c r="G17" s="49"/>
      <c r="H17" s="71"/>
      <c r="I17" s="46"/>
      <c r="J17" s="46"/>
      <c r="K17" s="46"/>
      <c r="L17" s="46"/>
      <c r="M17" s="46"/>
      <c r="N17" s="46"/>
      <c r="O17" s="46"/>
      <c r="P17" s="46"/>
    </row>
    <row r="18" spans="1:16" s="44" customFormat="1" ht="17.100000000000001" customHeight="1" x14ac:dyDescent="0.25">
      <c r="A18" s="46"/>
      <c r="B18" s="73" t="s">
        <v>20</v>
      </c>
      <c r="C18" s="64">
        <v>350000</v>
      </c>
      <c r="D18" s="47">
        <v>0</v>
      </c>
      <c r="E18" s="49"/>
      <c r="F18" s="49"/>
      <c r="G18" s="49"/>
      <c r="H18" s="71"/>
      <c r="I18" s="46"/>
      <c r="J18" s="46"/>
      <c r="K18" s="46"/>
      <c r="L18" s="46"/>
      <c r="M18" s="46"/>
      <c r="N18" s="46"/>
      <c r="O18" s="46"/>
      <c r="P18" s="46"/>
    </row>
    <row r="19" spans="1:16" s="44" customFormat="1" ht="17.100000000000001" customHeight="1" x14ac:dyDescent="0.25">
      <c r="A19" s="46"/>
      <c r="B19" s="73" t="s">
        <v>21</v>
      </c>
      <c r="C19" s="64">
        <v>510000</v>
      </c>
      <c r="D19" s="47">
        <v>0</v>
      </c>
      <c r="E19" s="49"/>
      <c r="F19" s="49"/>
      <c r="G19" s="49"/>
      <c r="H19" s="71"/>
      <c r="I19" s="46"/>
      <c r="J19" s="46"/>
      <c r="K19" s="46"/>
      <c r="L19" s="46"/>
      <c r="M19" s="46"/>
      <c r="N19" s="46"/>
      <c r="O19" s="46"/>
      <c r="P19" s="46"/>
    </row>
    <row r="20" spans="1:16" s="44" customFormat="1" ht="17.100000000000001" customHeight="1" x14ac:dyDescent="0.25">
      <c r="A20" s="46"/>
      <c r="B20" s="73" t="s">
        <v>22</v>
      </c>
      <c r="C20" s="64">
        <v>117232</v>
      </c>
      <c r="D20" s="47">
        <v>0</v>
      </c>
      <c r="E20" s="49"/>
      <c r="F20" s="49"/>
      <c r="G20" s="49"/>
      <c r="H20" s="71"/>
      <c r="I20" s="46"/>
      <c r="J20" s="46"/>
      <c r="K20" s="46"/>
      <c r="L20" s="46"/>
      <c r="M20" s="46"/>
      <c r="N20" s="46"/>
      <c r="O20" s="46"/>
      <c r="P20" s="46"/>
    </row>
    <row r="21" spans="1:16" s="44" customFormat="1" ht="17.100000000000001" customHeight="1" x14ac:dyDescent="0.25">
      <c r="A21" s="46"/>
      <c r="B21" s="73" t="s">
        <v>23</v>
      </c>
      <c r="C21" s="64">
        <v>221548</v>
      </c>
      <c r="D21" s="47">
        <v>0</v>
      </c>
      <c r="E21" s="49"/>
      <c r="F21" s="49"/>
      <c r="G21" s="49"/>
      <c r="H21" s="71"/>
      <c r="I21" s="46"/>
      <c r="J21" s="46"/>
      <c r="K21" s="46"/>
      <c r="L21" s="46"/>
      <c r="M21" s="46"/>
      <c r="N21" s="46"/>
      <c r="O21" s="46"/>
      <c r="P21" s="46"/>
    </row>
    <row r="22" spans="1:16" s="44" customFormat="1" ht="17.100000000000001" customHeight="1" x14ac:dyDescent="0.25">
      <c r="A22" s="46"/>
      <c r="B22" s="73" t="s">
        <v>24</v>
      </c>
      <c r="C22" s="64">
        <v>20000</v>
      </c>
      <c r="D22" s="47">
        <v>0</v>
      </c>
      <c r="E22" s="49"/>
      <c r="F22" s="49"/>
      <c r="G22" s="49"/>
      <c r="H22" s="71"/>
      <c r="I22" s="46"/>
      <c r="J22" s="46"/>
      <c r="K22" s="46"/>
      <c r="L22" s="46"/>
      <c r="M22" s="46"/>
      <c r="N22" s="46"/>
      <c r="O22" s="46"/>
      <c r="P22" s="46"/>
    </row>
    <row r="23" spans="1:16" s="44" customFormat="1" ht="17.100000000000001" customHeight="1" x14ac:dyDescent="0.25">
      <c r="A23" s="46"/>
      <c r="B23" s="75" t="s">
        <v>25</v>
      </c>
      <c r="C23" s="66">
        <v>175459</v>
      </c>
      <c r="D23" s="67">
        <v>0</v>
      </c>
      <c r="E23" s="68"/>
      <c r="F23" s="49"/>
      <c r="G23" s="49"/>
      <c r="H23" s="71"/>
      <c r="I23" s="46"/>
      <c r="J23" s="46"/>
      <c r="K23" s="46"/>
      <c r="L23" s="46"/>
      <c r="M23" s="46"/>
      <c r="N23" s="46"/>
      <c r="O23" s="46"/>
      <c r="P23" s="46"/>
    </row>
    <row r="24" spans="1:16" s="44" customFormat="1" ht="17.100000000000001" customHeight="1" x14ac:dyDescent="0.25">
      <c r="A24" s="46"/>
      <c r="B24" s="43" t="s">
        <v>26</v>
      </c>
      <c r="C24" s="85">
        <f>SUM(C17:C23)</f>
        <v>1930044</v>
      </c>
      <c r="D24" s="85">
        <f t="shared" ref="D24:F24" si="2">SUM(D17:D23)</f>
        <v>0</v>
      </c>
      <c r="E24" s="85">
        <f t="shared" si="2"/>
        <v>0</v>
      </c>
      <c r="F24" s="85">
        <f t="shared" si="2"/>
        <v>0</v>
      </c>
      <c r="G24" s="85"/>
      <c r="H24" s="87"/>
      <c r="I24" s="46"/>
      <c r="J24" s="46"/>
      <c r="K24" s="46"/>
      <c r="L24" s="46"/>
      <c r="M24" s="46"/>
      <c r="N24" s="46"/>
      <c r="O24" s="46"/>
      <c r="P24" s="46"/>
    </row>
    <row r="25" spans="1:16" s="44" customFormat="1" ht="17.100000000000001" customHeight="1" x14ac:dyDescent="0.25">
      <c r="A25" s="46"/>
      <c r="B25" s="70" t="s">
        <v>27</v>
      </c>
      <c r="C25" s="47"/>
      <c r="D25" s="47"/>
      <c r="E25" s="49"/>
      <c r="F25" s="49"/>
      <c r="G25" s="49"/>
      <c r="H25" s="71"/>
      <c r="I25" s="46"/>
      <c r="J25" s="46"/>
      <c r="K25" s="46"/>
      <c r="L25" s="46"/>
      <c r="M25" s="46"/>
      <c r="N25" s="46"/>
      <c r="O25" s="46"/>
      <c r="P25" s="46"/>
    </row>
    <row r="26" spans="1:16" s="42" customFormat="1" ht="17.100000000000001" customHeight="1" x14ac:dyDescent="0.25">
      <c r="A26" s="46"/>
      <c r="B26" s="72" t="s">
        <v>28</v>
      </c>
      <c r="C26" s="49"/>
      <c r="D26" s="49"/>
      <c r="E26" s="48"/>
      <c r="F26" s="56">
        <v>-562473</v>
      </c>
      <c r="G26" s="56"/>
      <c r="H26" s="71"/>
      <c r="I26" s="46"/>
      <c r="J26" s="46"/>
      <c r="K26" s="46"/>
      <c r="L26" s="46"/>
      <c r="M26" s="46"/>
      <c r="N26" s="46"/>
      <c r="O26" s="46"/>
      <c r="P26" s="46"/>
    </row>
    <row r="27" spans="1:16" s="42" customFormat="1" ht="17.100000000000001" customHeight="1" x14ac:dyDescent="0.25">
      <c r="A27" s="46"/>
      <c r="B27" s="72" t="s">
        <v>29</v>
      </c>
      <c r="C27" s="49"/>
      <c r="D27" s="49"/>
      <c r="E27" s="48"/>
      <c r="F27" s="56">
        <v>-695521</v>
      </c>
      <c r="G27" s="56"/>
      <c r="H27" s="71"/>
      <c r="I27" s="46"/>
      <c r="J27" s="46"/>
      <c r="K27" s="46"/>
      <c r="L27" s="46"/>
      <c r="M27" s="46"/>
      <c r="N27" s="46"/>
      <c r="O27" s="46"/>
      <c r="P27" s="46"/>
    </row>
    <row r="28" spans="1:16" s="42" customFormat="1" ht="17.100000000000001" customHeight="1" x14ac:dyDescent="0.25">
      <c r="A28" s="46"/>
      <c r="B28" s="72" t="s">
        <v>30</v>
      </c>
      <c r="C28" s="49"/>
      <c r="D28" s="49"/>
      <c r="E28" s="48"/>
      <c r="F28" s="56">
        <v>-2475505</v>
      </c>
      <c r="G28" s="56"/>
      <c r="H28" s="71"/>
      <c r="I28" s="46"/>
      <c r="J28" s="46"/>
      <c r="K28" s="46"/>
      <c r="L28" s="46"/>
      <c r="M28" s="46"/>
      <c r="N28" s="46"/>
      <c r="O28" s="46"/>
      <c r="P28" s="46"/>
    </row>
    <row r="29" spans="1:16" x14ac:dyDescent="0.25">
      <c r="A29" s="45"/>
      <c r="B29" s="76"/>
      <c r="C29" s="51"/>
      <c r="D29" s="51"/>
      <c r="E29" s="50"/>
      <c r="F29" s="57"/>
      <c r="G29" s="57"/>
      <c r="H29" s="77"/>
      <c r="I29" s="45"/>
      <c r="J29" s="45"/>
      <c r="K29" s="45"/>
      <c r="L29" s="45"/>
      <c r="M29" s="45"/>
      <c r="N29" s="45"/>
      <c r="O29" s="45"/>
      <c r="P29" s="45"/>
    </row>
    <row r="30" spans="1:16" s="42" customFormat="1" ht="24" customHeight="1" thickBot="1" x14ac:dyDescent="0.3">
      <c r="A30" s="46"/>
      <c r="B30" s="78" t="s">
        <v>31</v>
      </c>
      <c r="C30" s="79"/>
      <c r="D30" s="79"/>
      <c r="E30" s="80"/>
      <c r="F30" s="89">
        <f>SUM(F24:F29)+F15</f>
        <v>-1929486.16</v>
      </c>
      <c r="G30" s="81"/>
      <c r="H30" s="82"/>
      <c r="I30" s="46"/>
      <c r="J30" s="46"/>
      <c r="K30" s="46"/>
      <c r="L30" s="46"/>
      <c r="M30" s="46"/>
      <c r="N30" s="46"/>
      <c r="O30" s="46"/>
      <c r="P30" s="46"/>
    </row>
    <row r="31" spans="1:16" x14ac:dyDescent="0.25">
      <c r="A31" s="45"/>
      <c r="B31" s="45"/>
      <c r="C31" s="55"/>
      <c r="D31" s="5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5">
      <c r="A32" s="45"/>
      <c r="B32" s="45"/>
      <c r="C32" s="55"/>
      <c r="D32" s="5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x14ac:dyDescent="0.25">
      <c r="A33" s="45"/>
      <c r="B33" s="45"/>
      <c r="C33" s="55"/>
      <c r="D33" s="5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x14ac:dyDescent="0.25">
      <c r="A34" s="45"/>
      <c r="B34" s="45"/>
      <c r="C34" s="55"/>
      <c r="D34" s="5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x14ac:dyDescent="0.25">
      <c r="A35" s="45"/>
      <c r="B35" s="45"/>
      <c r="C35" s="55"/>
      <c r="D35" s="5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  <row r="36" spans="1:16" x14ac:dyDescent="0.25">
      <c r="A36" s="45"/>
      <c r="B36" s="45"/>
      <c r="C36" s="55"/>
      <c r="D36" s="5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x14ac:dyDescent="0.25">
      <c r="A37" s="45"/>
      <c r="B37" s="45"/>
      <c r="C37" s="55"/>
      <c r="D37" s="5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</row>
  </sheetData>
  <mergeCells count="2">
    <mergeCell ref="H3:H4"/>
    <mergeCell ref="B3:B4"/>
  </mergeCells>
  <pageMargins left="0.7" right="0.7" top="0.75" bottom="0.75" header="0.3" footer="0.3"/>
  <pageSetup paperSize="9" orientation="portrait"/>
  <headerFooter>
    <oddHeader>&amp;L&amp;"Arial"&amp;12&amp;K000000OFFICIAL&amp;1#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48570"/>
  <sheetViews>
    <sheetView view="pageBreakPreview" zoomScale="70" zoomScaleNormal="100" zoomScaleSheetLayoutView="70" workbookViewId="0">
      <pane ySplit="7" topLeftCell="A14" activePane="bottomLeft" state="frozen"/>
      <selection pane="bottomLeft" activeCell="P19" sqref="P19"/>
    </sheetView>
  </sheetViews>
  <sheetFormatPr defaultColWidth="8.7109375" defaultRowHeight="15" x14ac:dyDescent="0.25"/>
  <cols>
    <col min="1" max="3" width="8.7109375" style="3"/>
    <col min="4" max="4" width="20.7109375" style="3" customWidth="1"/>
    <col min="5" max="5" width="11.42578125" style="3" customWidth="1"/>
    <col min="6" max="7" width="11.7109375" style="7" customWidth="1"/>
    <col min="8" max="10" width="25.5703125" style="7" customWidth="1"/>
    <col min="11" max="11" width="20.5703125" style="7" customWidth="1"/>
    <col min="12" max="13" width="25.5703125" style="7" customWidth="1"/>
    <col min="14" max="14" width="30.5703125" style="7" customWidth="1"/>
    <col min="15" max="16" width="18.85546875" style="7" customWidth="1"/>
    <col min="17" max="19" width="20.5703125" style="7" customWidth="1"/>
    <col min="20" max="16384" width="8.7109375" style="3"/>
  </cols>
  <sheetData>
    <row r="1" spans="1:21" x14ac:dyDescent="0.25">
      <c r="C1" s="27"/>
      <c r="D1" s="27"/>
      <c r="E1" s="2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1" ht="21" x14ac:dyDescent="0.25">
      <c r="C2" s="27"/>
      <c r="D2" s="27"/>
      <c r="E2" s="27"/>
      <c r="F2" s="4"/>
      <c r="G2" s="4"/>
      <c r="H2" s="13"/>
      <c r="I2" s="160" t="s">
        <v>32</v>
      </c>
      <c r="J2" s="160"/>
      <c r="K2" s="160"/>
      <c r="L2" s="4"/>
      <c r="M2" s="4"/>
      <c r="N2" s="4"/>
      <c r="O2" s="4"/>
      <c r="P2" s="4"/>
      <c r="Q2" s="4"/>
      <c r="R2" s="4"/>
      <c r="S2" s="4"/>
    </row>
    <row r="3" spans="1:21" ht="21" x14ac:dyDescent="0.25">
      <c r="C3" s="27"/>
      <c r="D3" s="27"/>
      <c r="E3" s="27"/>
      <c r="F3" s="4"/>
      <c r="G3" s="4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4"/>
    </row>
    <row r="4" spans="1:21" ht="29.1" customHeight="1" x14ac:dyDescent="0.25">
      <c r="C4" s="27"/>
      <c r="D4" s="27"/>
      <c r="E4" s="27"/>
      <c r="F4" s="4"/>
      <c r="G4" s="4"/>
      <c r="H4" s="13"/>
      <c r="I4" s="19" t="s">
        <v>33</v>
      </c>
      <c r="J4" s="19"/>
      <c r="K4" s="19"/>
      <c r="L4" s="19"/>
      <c r="M4" s="13"/>
      <c r="N4" s="154"/>
      <c r="O4" s="154"/>
      <c r="P4" s="154"/>
      <c r="Q4" s="13"/>
      <c r="R4" s="13"/>
      <c r="S4" s="13" t="s">
        <v>34</v>
      </c>
    </row>
    <row r="5" spans="1:21" x14ac:dyDescent="0.25">
      <c r="C5" s="27"/>
      <c r="D5" s="27"/>
      <c r="E5" s="2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7" spans="1:21" s="6" customFormat="1" ht="18.600000000000001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1" ht="74.099999999999994" customHeight="1" x14ac:dyDescent="0.25">
      <c r="A8" s="15" t="s">
        <v>54</v>
      </c>
      <c r="B8" s="16"/>
      <c r="C8" s="16"/>
      <c r="D8" s="15" t="s">
        <v>55</v>
      </c>
      <c r="E8" s="15" t="s">
        <v>56</v>
      </c>
      <c r="F8" s="155" t="s">
        <v>57</v>
      </c>
      <c r="G8" s="155" t="s">
        <v>58</v>
      </c>
      <c r="H8" s="155" t="s">
        <v>59</v>
      </c>
      <c r="I8" s="2" t="s">
        <v>60</v>
      </c>
      <c r="J8" s="2" t="s">
        <v>23</v>
      </c>
      <c r="K8" s="10" t="s">
        <v>61</v>
      </c>
      <c r="L8" s="10" t="s">
        <v>62</v>
      </c>
      <c r="M8" s="10" t="s">
        <v>63</v>
      </c>
      <c r="N8" s="12" t="s">
        <v>64</v>
      </c>
      <c r="O8" s="36">
        <v>0</v>
      </c>
      <c r="P8" s="28">
        <v>11765.05</v>
      </c>
      <c r="Q8" s="28">
        <v>11765.05</v>
      </c>
      <c r="R8" s="39">
        <f>Q8-P8</f>
        <v>0</v>
      </c>
      <c r="S8" s="155" t="s">
        <v>65</v>
      </c>
    </row>
    <row r="9" spans="1:21" ht="75" x14ac:dyDescent="0.25">
      <c r="A9" s="15" t="s">
        <v>66</v>
      </c>
      <c r="B9" s="17"/>
      <c r="C9" s="16"/>
      <c r="D9" s="15" t="s">
        <v>67</v>
      </c>
      <c r="E9" s="15" t="s">
        <v>68</v>
      </c>
      <c r="F9" s="155" t="s">
        <v>57</v>
      </c>
      <c r="G9" s="155" t="s">
        <v>58</v>
      </c>
      <c r="H9" s="155" t="s">
        <v>69</v>
      </c>
      <c r="I9" s="2" t="s">
        <v>70</v>
      </c>
      <c r="J9" s="2" t="s">
        <v>23</v>
      </c>
      <c r="K9" s="2" t="s">
        <v>71</v>
      </c>
      <c r="L9" s="2" t="s">
        <v>72</v>
      </c>
      <c r="M9" s="30"/>
      <c r="N9" s="12" t="s">
        <v>64</v>
      </c>
      <c r="O9" s="37">
        <v>0</v>
      </c>
      <c r="P9" s="29">
        <v>7500</v>
      </c>
      <c r="Q9" s="29">
        <v>62087.93</v>
      </c>
      <c r="R9" s="39">
        <f t="shared" ref="R9:R49" si="0">Q9-P9</f>
        <v>54587.93</v>
      </c>
      <c r="S9" s="155" t="s">
        <v>73</v>
      </c>
      <c r="U9" s="8"/>
    </row>
    <row r="10" spans="1:21" ht="75" x14ac:dyDescent="0.25">
      <c r="A10" s="15" t="s">
        <v>74</v>
      </c>
      <c r="B10" s="17"/>
      <c r="C10" s="16"/>
      <c r="D10" s="15" t="s">
        <v>75</v>
      </c>
      <c r="E10" s="15" t="s">
        <v>68</v>
      </c>
      <c r="F10" s="155" t="s">
        <v>76</v>
      </c>
      <c r="G10" s="155" t="s">
        <v>77</v>
      </c>
      <c r="H10" s="155" t="s">
        <v>78</v>
      </c>
      <c r="I10" s="2" t="s">
        <v>79</v>
      </c>
      <c r="J10" s="2" t="s">
        <v>23</v>
      </c>
      <c r="K10" s="2" t="s">
        <v>61</v>
      </c>
      <c r="L10" s="2" t="s">
        <v>80</v>
      </c>
      <c r="M10" s="2" t="s">
        <v>81</v>
      </c>
      <c r="N10" s="12" t="s">
        <v>64</v>
      </c>
      <c r="O10" s="37">
        <v>0</v>
      </c>
      <c r="P10" s="29">
        <v>5000</v>
      </c>
      <c r="Q10" s="29">
        <v>2950.67</v>
      </c>
      <c r="R10" s="39">
        <f t="shared" si="0"/>
        <v>-2049.33</v>
      </c>
      <c r="S10" s="155" t="s">
        <v>82</v>
      </c>
      <c r="U10" s="8"/>
    </row>
    <row r="11" spans="1:21" ht="80.45" customHeight="1" x14ac:dyDescent="0.25">
      <c r="A11" s="15" t="s">
        <v>83</v>
      </c>
      <c r="B11" s="16"/>
      <c r="C11" s="16"/>
      <c r="D11" s="15" t="s">
        <v>55</v>
      </c>
      <c r="E11" s="15" t="s">
        <v>56</v>
      </c>
      <c r="F11" s="155" t="s">
        <v>84</v>
      </c>
      <c r="G11" s="155" t="s">
        <v>58</v>
      </c>
      <c r="H11" s="155" t="s">
        <v>85</v>
      </c>
      <c r="I11" s="2" t="s">
        <v>86</v>
      </c>
      <c r="J11" s="2" t="s">
        <v>23</v>
      </c>
      <c r="K11" s="2" t="s">
        <v>61</v>
      </c>
      <c r="L11" s="2" t="s">
        <v>87</v>
      </c>
      <c r="M11" s="2" t="s">
        <v>88</v>
      </c>
      <c r="N11" s="12" t="s">
        <v>64</v>
      </c>
      <c r="O11" s="37">
        <v>0</v>
      </c>
      <c r="P11" s="28">
        <v>0</v>
      </c>
      <c r="Q11" s="28">
        <v>0</v>
      </c>
      <c r="R11" s="39">
        <f t="shared" si="0"/>
        <v>0</v>
      </c>
      <c r="S11" s="155" t="s">
        <v>89</v>
      </c>
      <c r="U11" s="8"/>
    </row>
    <row r="12" spans="1:21" ht="220.5" customHeight="1" x14ac:dyDescent="0.25">
      <c r="A12" s="15" t="s">
        <v>90</v>
      </c>
      <c r="B12" s="16"/>
      <c r="C12" s="16"/>
      <c r="D12" s="15" t="s">
        <v>67</v>
      </c>
      <c r="E12" s="14" t="s">
        <v>68</v>
      </c>
      <c r="F12" s="155" t="s">
        <v>91</v>
      </c>
      <c r="G12" s="155" t="s">
        <v>92</v>
      </c>
      <c r="H12" s="155" t="s">
        <v>93</v>
      </c>
      <c r="I12" s="155" t="s">
        <v>94</v>
      </c>
      <c r="J12" s="155" t="s">
        <v>22</v>
      </c>
      <c r="K12" s="155" t="s">
        <v>95</v>
      </c>
      <c r="L12" s="11" t="s">
        <v>96</v>
      </c>
      <c r="M12" s="155"/>
      <c r="N12" s="12" t="s">
        <v>64</v>
      </c>
      <c r="O12" s="28">
        <v>2500</v>
      </c>
      <c r="P12" s="28">
        <v>110000</v>
      </c>
      <c r="Q12" s="28">
        <v>117231.96</v>
      </c>
      <c r="R12" s="39">
        <f t="shared" si="0"/>
        <v>7231.9600000000064</v>
      </c>
      <c r="S12" s="155" t="s">
        <v>97</v>
      </c>
      <c r="U12" s="8"/>
    </row>
    <row r="13" spans="1:21" ht="95.1" customHeight="1" x14ac:dyDescent="0.25">
      <c r="A13" s="15" t="s">
        <v>98</v>
      </c>
      <c r="B13" s="17"/>
      <c r="C13" s="16"/>
      <c r="D13" s="15" t="s">
        <v>75</v>
      </c>
      <c r="E13" s="14" t="s">
        <v>68</v>
      </c>
      <c r="F13" s="155" t="s">
        <v>99</v>
      </c>
      <c r="G13" s="155" t="s">
        <v>100</v>
      </c>
      <c r="H13" s="155" t="s">
        <v>101</v>
      </c>
      <c r="I13" s="155" t="s">
        <v>102</v>
      </c>
      <c r="J13" s="155" t="s">
        <v>23</v>
      </c>
      <c r="K13" s="155" t="s">
        <v>71</v>
      </c>
      <c r="L13" s="11" t="s">
        <v>103</v>
      </c>
      <c r="M13" s="155" t="s">
        <v>104</v>
      </c>
      <c r="N13" s="12" t="s">
        <v>105</v>
      </c>
      <c r="O13" s="28">
        <v>0</v>
      </c>
      <c r="P13" s="29">
        <v>10000</v>
      </c>
      <c r="Q13" s="29">
        <v>5000</v>
      </c>
      <c r="R13" s="39">
        <f t="shared" si="0"/>
        <v>-5000</v>
      </c>
      <c r="S13" s="155" t="s">
        <v>106</v>
      </c>
      <c r="U13" s="8"/>
    </row>
    <row r="14" spans="1:21" ht="46.5" customHeight="1" x14ac:dyDescent="0.25">
      <c r="A14" s="121" t="s">
        <v>107</v>
      </c>
      <c r="B14" s="121"/>
      <c r="C14" s="121"/>
      <c r="D14" s="121" t="s">
        <v>108</v>
      </c>
      <c r="E14" s="121" t="s">
        <v>56</v>
      </c>
      <c r="F14" s="122" t="s">
        <v>99</v>
      </c>
      <c r="G14" s="122" t="s">
        <v>109</v>
      </c>
      <c r="H14" s="122" t="s">
        <v>110</v>
      </c>
      <c r="I14" s="126" t="s">
        <v>111</v>
      </c>
      <c r="J14" s="126" t="s">
        <v>23</v>
      </c>
      <c r="K14" s="126" t="s">
        <v>61</v>
      </c>
      <c r="L14" s="126" t="s">
        <v>112</v>
      </c>
      <c r="M14" s="127" t="s">
        <v>113</v>
      </c>
      <c r="N14" s="123"/>
      <c r="O14" s="124">
        <v>0</v>
      </c>
      <c r="P14" s="124">
        <v>7000</v>
      </c>
      <c r="Q14" s="124">
        <v>6731.99</v>
      </c>
      <c r="R14" s="125">
        <f t="shared" si="0"/>
        <v>-268.01000000000022</v>
      </c>
      <c r="S14" s="122" t="s">
        <v>113</v>
      </c>
    </row>
    <row r="15" spans="1:21" ht="85.5" customHeight="1" x14ac:dyDescent="0.25">
      <c r="A15" s="15" t="s">
        <v>114</v>
      </c>
      <c r="B15" s="16"/>
      <c r="C15" s="16"/>
      <c r="D15" s="20" t="s">
        <v>115</v>
      </c>
      <c r="E15" s="14" t="s">
        <v>68</v>
      </c>
      <c r="F15" s="155" t="s">
        <v>99</v>
      </c>
      <c r="G15" s="155" t="s">
        <v>109</v>
      </c>
      <c r="H15" s="155" t="s">
        <v>110</v>
      </c>
      <c r="I15" s="2" t="s">
        <v>116</v>
      </c>
      <c r="J15" s="2" t="s">
        <v>23</v>
      </c>
      <c r="K15" s="2" t="s">
        <v>61</v>
      </c>
      <c r="L15" s="2" t="s">
        <v>117</v>
      </c>
      <c r="M15" s="26" t="s">
        <v>118</v>
      </c>
      <c r="N15" s="12" t="s">
        <v>64</v>
      </c>
      <c r="O15" s="28">
        <v>0</v>
      </c>
      <c r="P15" s="28">
        <v>5000</v>
      </c>
      <c r="Q15" s="28">
        <v>5101.8999999999996</v>
      </c>
      <c r="R15" s="39">
        <f t="shared" si="0"/>
        <v>101.89999999999964</v>
      </c>
      <c r="S15" s="155" t="s">
        <v>119</v>
      </c>
    </row>
    <row r="16" spans="1:21" ht="94.5" customHeight="1" x14ac:dyDescent="0.25">
      <c r="A16" s="121" t="s">
        <v>120</v>
      </c>
      <c r="B16" s="121"/>
      <c r="C16" s="121"/>
      <c r="D16" s="122" t="s">
        <v>121</v>
      </c>
      <c r="E16" s="121" t="s">
        <v>68</v>
      </c>
      <c r="F16" s="122" t="s">
        <v>76</v>
      </c>
      <c r="G16" s="122" t="s">
        <v>58</v>
      </c>
      <c r="H16" s="122" t="s">
        <v>122</v>
      </c>
      <c r="I16" s="122" t="s">
        <v>123</v>
      </c>
      <c r="J16" s="122" t="s">
        <v>23</v>
      </c>
      <c r="K16" s="122" t="s">
        <v>95</v>
      </c>
      <c r="L16" s="122" t="s">
        <v>124</v>
      </c>
      <c r="M16" s="122" t="s">
        <v>125</v>
      </c>
      <c r="N16" s="123"/>
      <c r="O16" s="124">
        <v>0</v>
      </c>
      <c r="P16" s="124">
        <v>10000</v>
      </c>
      <c r="Q16" s="124">
        <v>11310</v>
      </c>
      <c r="R16" s="125">
        <f t="shared" si="0"/>
        <v>1310</v>
      </c>
      <c r="S16" s="122" t="s">
        <v>113</v>
      </c>
    </row>
    <row r="17" spans="1:19" ht="30" x14ac:dyDescent="0.25">
      <c r="A17" s="15" t="s">
        <v>126</v>
      </c>
      <c r="B17" s="17"/>
      <c r="C17" s="16"/>
      <c r="D17" s="15" t="s">
        <v>75</v>
      </c>
      <c r="E17" s="14" t="s">
        <v>68</v>
      </c>
      <c r="F17" s="155" t="s">
        <v>99</v>
      </c>
      <c r="G17" s="155" t="s">
        <v>109</v>
      </c>
      <c r="H17" s="155" t="s">
        <v>110</v>
      </c>
      <c r="I17" s="2" t="s">
        <v>127</v>
      </c>
      <c r="J17" s="2" t="s">
        <v>21</v>
      </c>
      <c r="K17" s="2" t="s">
        <v>95</v>
      </c>
      <c r="L17" s="2" t="s">
        <v>128</v>
      </c>
      <c r="M17" s="155"/>
      <c r="N17" s="12" t="s">
        <v>129</v>
      </c>
      <c r="O17" s="28">
        <v>6840</v>
      </c>
      <c r="P17" s="32">
        <v>500000</v>
      </c>
      <c r="Q17" s="32">
        <v>354040.38</v>
      </c>
      <c r="R17" s="39">
        <f t="shared" si="0"/>
        <v>-145959.62</v>
      </c>
      <c r="S17" s="155" t="s">
        <v>130</v>
      </c>
    </row>
    <row r="18" spans="1:19" ht="30" x14ac:dyDescent="0.25">
      <c r="A18" s="15" t="s">
        <v>131</v>
      </c>
      <c r="B18" s="17"/>
      <c r="C18" s="16"/>
      <c r="D18" s="15" t="s">
        <v>75</v>
      </c>
      <c r="E18" s="14" t="s">
        <v>68</v>
      </c>
      <c r="F18" s="155" t="s">
        <v>99</v>
      </c>
      <c r="G18" s="155"/>
      <c r="H18" s="155" t="s">
        <v>132</v>
      </c>
      <c r="I18" s="2" t="s">
        <v>127</v>
      </c>
      <c r="J18" s="2" t="s">
        <v>21</v>
      </c>
      <c r="K18" s="2" t="s">
        <v>95</v>
      </c>
      <c r="L18" s="2" t="s">
        <v>128</v>
      </c>
      <c r="M18" s="155"/>
      <c r="N18" s="12" t="s">
        <v>129</v>
      </c>
      <c r="O18" s="28"/>
      <c r="P18" s="32">
        <v>60000</v>
      </c>
      <c r="Q18" s="32">
        <v>148552.10999999999</v>
      </c>
      <c r="R18" s="39">
        <f t="shared" si="0"/>
        <v>88552.109999999986</v>
      </c>
      <c r="S18" s="155" t="s">
        <v>133</v>
      </c>
    </row>
    <row r="19" spans="1:19" ht="45" x14ac:dyDescent="0.25">
      <c r="A19" s="15" t="s">
        <v>134</v>
      </c>
      <c r="B19" s="17"/>
      <c r="C19" s="16"/>
      <c r="D19" s="15" t="s">
        <v>75</v>
      </c>
      <c r="E19" s="14" t="s">
        <v>68</v>
      </c>
      <c r="F19" s="155" t="s">
        <v>135</v>
      </c>
      <c r="G19" s="155" t="s">
        <v>92</v>
      </c>
      <c r="H19" s="155" t="s">
        <v>93</v>
      </c>
      <c r="I19" s="2" t="s">
        <v>127</v>
      </c>
      <c r="J19" s="2" t="s">
        <v>21</v>
      </c>
      <c r="K19" s="2" t="s">
        <v>95</v>
      </c>
      <c r="L19" s="2" t="s">
        <v>128</v>
      </c>
      <c r="M19" s="155"/>
      <c r="N19" s="12" t="s">
        <v>129</v>
      </c>
      <c r="O19" s="28">
        <v>1920</v>
      </c>
      <c r="P19" s="32">
        <v>60000</v>
      </c>
      <c r="Q19" s="32">
        <v>40000</v>
      </c>
      <c r="R19" s="39">
        <f t="shared" si="0"/>
        <v>-20000</v>
      </c>
      <c r="S19" s="155" t="s">
        <v>106</v>
      </c>
    </row>
    <row r="20" spans="1:19" ht="84.75" customHeight="1" x14ac:dyDescent="0.25">
      <c r="A20" s="101" t="s">
        <v>136</v>
      </c>
      <c r="B20" s="101"/>
      <c r="C20" s="101"/>
      <c r="D20" s="101" t="s">
        <v>137</v>
      </c>
      <c r="E20" s="101" t="s">
        <v>68</v>
      </c>
      <c r="F20" s="102" t="s">
        <v>99</v>
      </c>
      <c r="G20" s="102" t="s">
        <v>109</v>
      </c>
      <c r="H20" s="102" t="s">
        <v>110</v>
      </c>
      <c r="I20" s="103" t="s">
        <v>138</v>
      </c>
      <c r="J20" s="103" t="s">
        <v>23</v>
      </c>
      <c r="K20" s="103" t="s">
        <v>61</v>
      </c>
      <c r="L20" s="103" t="s">
        <v>139</v>
      </c>
      <c r="M20" s="103" t="s">
        <v>140</v>
      </c>
      <c r="N20" s="104" t="s">
        <v>64</v>
      </c>
      <c r="O20" s="105">
        <v>0</v>
      </c>
      <c r="P20" s="106">
        <v>30000</v>
      </c>
      <c r="Q20" s="106">
        <v>0</v>
      </c>
      <c r="R20" s="107">
        <f t="shared" si="0"/>
        <v>-30000</v>
      </c>
      <c r="S20" s="102" t="s">
        <v>113</v>
      </c>
    </row>
    <row r="21" spans="1:19" ht="75" customHeight="1" x14ac:dyDescent="0.25">
      <c r="A21" s="101" t="s">
        <v>141</v>
      </c>
      <c r="B21" s="101"/>
      <c r="C21" s="101"/>
      <c r="D21" s="101" t="s">
        <v>55</v>
      </c>
      <c r="E21" s="101" t="s">
        <v>68</v>
      </c>
      <c r="F21" s="102" t="s">
        <v>99</v>
      </c>
      <c r="G21" s="102" t="s">
        <v>109</v>
      </c>
      <c r="H21" s="102" t="s">
        <v>110</v>
      </c>
      <c r="I21" s="103" t="s">
        <v>142</v>
      </c>
      <c r="J21" s="103" t="s">
        <v>23</v>
      </c>
      <c r="K21" s="103" t="s">
        <v>61</v>
      </c>
      <c r="L21" s="103" t="s">
        <v>143</v>
      </c>
      <c r="M21" s="102" t="s">
        <v>144</v>
      </c>
      <c r="N21" s="104" t="s">
        <v>64</v>
      </c>
      <c r="O21" s="105">
        <v>0</v>
      </c>
      <c r="P21" s="106">
        <v>10000</v>
      </c>
      <c r="Q21" s="106">
        <v>10000</v>
      </c>
      <c r="R21" s="107">
        <f t="shared" si="0"/>
        <v>0</v>
      </c>
      <c r="S21" s="102" t="s">
        <v>113</v>
      </c>
    </row>
    <row r="22" spans="1:19" ht="86.45" customHeight="1" x14ac:dyDescent="0.25">
      <c r="A22" s="101" t="s">
        <v>145</v>
      </c>
      <c r="B22" s="101"/>
      <c r="C22" s="101"/>
      <c r="D22" s="101" t="s">
        <v>55</v>
      </c>
      <c r="E22" s="101" t="s">
        <v>56</v>
      </c>
      <c r="F22" s="102" t="s">
        <v>99</v>
      </c>
      <c r="G22" s="102" t="s">
        <v>109</v>
      </c>
      <c r="H22" s="102" t="s">
        <v>110</v>
      </c>
      <c r="I22" s="103" t="s">
        <v>142</v>
      </c>
      <c r="J22" s="103" t="s">
        <v>23</v>
      </c>
      <c r="K22" s="103" t="s">
        <v>61</v>
      </c>
      <c r="L22" s="103" t="s">
        <v>146</v>
      </c>
      <c r="M22" s="102" t="s">
        <v>113</v>
      </c>
      <c r="N22" s="104"/>
      <c r="O22" s="105">
        <v>0</v>
      </c>
      <c r="P22" s="106">
        <v>10000</v>
      </c>
      <c r="Q22" s="106">
        <v>0</v>
      </c>
      <c r="R22" s="107">
        <f t="shared" si="0"/>
        <v>-10000</v>
      </c>
      <c r="S22" s="102" t="s">
        <v>113</v>
      </c>
    </row>
    <row r="23" spans="1:19" ht="45" x14ac:dyDescent="0.25">
      <c r="A23" s="15" t="s">
        <v>147</v>
      </c>
      <c r="B23" s="17"/>
      <c r="C23" s="16"/>
      <c r="D23" s="15" t="s">
        <v>148</v>
      </c>
      <c r="E23" s="14" t="s">
        <v>68</v>
      </c>
      <c r="F23" s="155" t="s">
        <v>149</v>
      </c>
      <c r="G23" s="155" t="s">
        <v>58</v>
      </c>
      <c r="H23" s="155" t="s">
        <v>150</v>
      </c>
      <c r="I23" s="9" t="s">
        <v>151</v>
      </c>
      <c r="J23" s="9" t="s">
        <v>19</v>
      </c>
      <c r="K23" s="155" t="s">
        <v>71</v>
      </c>
      <c r="L23" s="155" t="s">
        <v>152</v>
      </c>
      <c r="M23" s="155" t="s">
        <v>153</v>
      </c>
      <c r="N23" s="12" t="s">
        <v>154</v>
      </c>
      <c r="O23" s="28">
        <v>1000</v>
      </c>
      <c r="P23" s="28">
        <v>78800</v>
      </c>
      <c r="Q23" s="28">
        <v>68086.62</v>
      </c>
      <c r="R23" s="39">
        <f t="shared" si="0"/>
        <v>-10713.380000000005</v>
      </c>
      <c r="S23" s="2" t="s">
        <v>155</v>
      </c>
    </row>
    <row r="24" spans="1:19" ht="45" x14ac:dyDescent="0.25">
      <c r="A24" s="15" t="s">
        <v>156</v>
      </c>
      <c r="B24" s="17"/>
      <c r="C24" s="16"/>
      <c r="D24" s="15" t="s">
        <v>148</v>
      </c>
      <c r="E24" s="14" t="s">
        <v>68</v>
      </c>
      <c r="F24" s="155" t="s">
        <v>149</v>
      </c>
      <c r="G24" s="155" t="s">
        <v>58</v>
      </c>
      <c r="H24" s="155" t="s">
        <v>157</v>
      </c>
      <c r="I24" s="9" t="s">
        <v>151</v>
      </c>
      <c r="J24" s="9" t="s">
        <v>19</v>
      </c>
      <c r="K24" s="155" t="s">
        <v>71</v>
      </c>
      <c r="L24" s="155" t="s">
        <v>152</v>
      </c>
      <c r="M24" s="155" t="s">
        <v>153</v>
      </c>
      <c r="N24" s="12" t="s">
        <v>154</v>
      </c>
      <c r="O24" s="28">
        <v>1000</v>
      </c>
      <c r="P24" s="28">
        <v>78800</v>
      </c>
      <c r="Q24" s="28">
        <v>68086.62</v>
      </c>
      <c r="R24" s="39">
        <f t="shared" si="0"/>
        <v>-10713.380000000005</v>
      </c>
      <c r="S24" s="2" t="s">
        <v>155</v>
      </c>
    </row>
    <row r="25" spans="1:19" ht="45" x14ac:dyDescent="0.25">
      <c r="A25" s="15" t="s">
        <v>158</v>
      </c>
      <c r="B25" s="17"/>
      <c r="C25" s="16"/>
      <c r="D25" s="15" t="s">
        <v>148</v>
      </c>
      <c r="E25" s="14" t="s">
        <v>68</v>
      </c>
      <c r="F25" s="155" t="s">
        <v>149</v>
      </c>
      <c r="G25" s="155" t="s">
        <v>58</v>
      </c>
      <c r="H25" s="155" t="s">
        <v>159</v>
      </c>
      <c r="I25" s="9" t="s">
        <v>151</v>
      </c>
      <c r="J25" s="9" t="s">
        <v>19</v>
      </c>
      <c r="K25" s="155" t="s">
        <v>71</v>
      </c>
      <c r="L25" s="155" t="s">
        <v>152</v>
      </c>
      <c r="M25" s="155" t="s">
        <v>153</v>
      </c>
      <c r="N25" s="12" t="s">
        <v>154</v>
      </c>
      <c r="O25" s="28">
        <v>1000</v>
      </c>
      <c r="P25" s="28">
        <v>78800</v>
      </c>
      <c r="Q25" s="28">
        <v>68086.62</v>
      </c>
      <c r="R25" s="39">
        <f t="shared" si="0"/>
        <v>-10713.380000000005</v>
      </c>
      <c r="S25" s="2" t="s">
        <v>155</v>
      </c>
    </row>
    <row r="26" spans="1:19" ht="45" x14ac:dyDescent="0.25">
      <c r="A26" s="15" t="s">
        <v>160</v>
      </c>
      <c r="B26" s="17"/>
      <c r="C26" s="16"/>
      <c r="D26" s="15" t="s">
        <v>148</v>
      </c>
      <c r="E26" s="14" t="s">
        <v>68</v>
      </c>
      <c r="F26" s="155" t="s">
        <v>149</v>
      </c>
      <c r="G26" s="155" t="s">
        <v>58</v>
      </c>
      <c r="H26" s="155" t="s">
        <v>161</v>
      </c>
      <c r="I26" s="9" t="s">
        <v>151</v>
      </c>
      <c r="J26" s="9" t="s">
        <v>19</v>
      </c>
      <c r="K26" s="155" t="s">
        <v>71</v>
      </c>
      <c r="L26" s="155" t="s">
        <v>152</v>
      </c>
      <c r="M26" s="155" t="s">
        <v>153</v>
      </c>
      <c r="N26" s="12" t="s">
        <v>154</v>
      </c>
      <c r="O26" s="28">
        <v>0</v>
      </c>
      <c r="P26" s="28">
        <v>39529.4</v>
      </c>
      <c r="Q26" s="28">
        <v>39529.4</v>
      </c>
      <c r="R26" s="39">
        <f t="shared" si="0"/>
        <v>0</v>
      </c>
      <c r="S26" s="2" t="s">
        <v>155</v>
      </c>
    </row>
    <row r="27" spans="1:19" ht="45" x14ac:dyDescent="0.25">
      <c r="A27" s="15" t="s">
        <v>162</v>
      </c>
      <c r="B27" s="17"/>
      <c r="C27" s="16"/>
      <c r="D27" s="15" t="s">
        <v>148</v>
      </c>
      <c r="E27" s="14" t="s">
        <v>68</v>
      </c>
      <c r="F27" s="155" t="s">
        <v>149</v>
      </c>
      <c r="G27" s="155" t="s">
        <v>58</v>
      </c>
      <c r="H27" s="155" t="s">
        <v>163</v>
      </c>
      <c r="I27" s="9" t="s">
        <v>151</v>
      </c>
      <c r="J27" s="9" t="s">
        <v>19</v>
      </c>
      <c r="K27" s="155" t="s">
        <v>71</v>
      </c>
      <c r="L27" s="155" t="s">
        <v>152</v>
      </c>
      <c r="M27" s="155" t="s">
        <v>153</v>
      </c>
      <c r="N27" s="12" t="s">
        <v>154</v>
      </c>
      <c r="O27" s="28">
        <v>0</v>
      </c>
      <c r="P27" s="28">
        <v>25408.84</v>
      </c>
      <c r="Q27" s="28">
        <v>25408.84</v>
      </c>
      <c r="R27" s="39">
        <f t="shared" si="0"/>
        <v>0</v>
      </c>
      <c r="S27" s="2" t="s">
        <v>155</v>
      </c>
    </row>
    <row r="28" spans="1:19" ht="45" x14ac:dyDescent="0.25">
      <c r="A28" s="15" t="s">
        <v>164</v>
      </c>
      <c r="B28" s="17"/>
      <c r="C28" s="16"/>
      <c r="D28" s="15" t="s">
        <v>148</v>
      </c>
      <c r="E28" s="14" t="s">
        <v>68</v>
      </c>
      <c r="F28" s="155" t="s">
        <v>149</v>
      </c>
      <c r="G28" s="155" t="s">
        <v>58</v>
      </c>
      <c r="H28" s="155" t="s">
        <v>165</v>
      </c>
      <c r="I28" s="9" t="s">
        <v>151</v>
      </c>
      <c r="J28" s="9" t="s">
        <v>19</v>
      </c>
      <c r="K28" s="155" t="s">
        <v>71</v>
      </c>
      <c r="L28" s="155" t="s">
        <v>152</v>
      </c>
      <c r="M28" s="155" t="s">
        <v>153</v>
      </c>
      <c r="N28" s="12" t="s">
        <v>154</v>
      </c>
      <c r="O28" s="28">
        <v>0</v>
      </c>
      <c r="P28" s="28">
        <v>19844.8</v>
      </c>
      <c r="Q28" s="28">
        <v>19844.8</v>
      </c>
      <c r="R28" s="39">
        <f t="shared" si="0"/>
        <v>0</v>
      </c>
      <c r="S28" s="2" t="s">
        <v>155</v>
      </c>
    </row>
    <row r="29" spans="1:19" ht="45" x14ac:dyDescent="0.25">
      <c r="A29" s="15" t="s">
        <v>166</v>
      </c>
      <c r="B29" s="17"/>
      <c r="C29" s="16"/>
      <c r="D29" s="15" t="s">
        <v>148</v>
      </c>
      <c r="E29" s="14" t="s">
        <v>68</v>
      </c>
      <c r="F29" s="155" t="s">
        <v>149</v>
      </c>
      <c r="G29" s="155" t="s">
        <v>58</v>
      </c>
      <c r="H29" s="155" t="s">
        <v>167</v>
      </c>
      <c r="I29" s="9" t="s">
        <v>151</v>
      </c>
      <c r="J29" s="9" t="s">
        <v>19</v>
      </c>
      <c r="K29" s="155" t="s">
        <v>71</v>
      </c>
      <c r="L29" s="155" t="s">
        <v>152</v>
      </c>
      <c r="M29" s="155" t="s">
        <v>153</v>
      </c>
      <c r="N29" s="12" t="s">
        <v>154</v>
      </c>
      <c r="O29" s="28">
        <v>0</v>
      </c>
      <c r="P29" s="28">
        <v>14723.19</v>
      </c>
      <c r="Q29" s="28">
        <v>14723.19</v>
      </c>
      <c r="R29" s="39">
        <f t="shared" si="0"/>
        <v>0</v>
      </c>
      <c r="S29" s="2" t="s">
        <v>155</v>
      </c>
    </row>
    <row r="30" spans="1:19" ht="45" x14ac:dyDescent="0.25">
      <c r="A30" s="15" t="s">
        <v>168</v>
      </c>
      <c r="B30" s="17"/>
      <c r="C30" s="16"/>
      <c r="D30" s="15" t="s">
        <v>148</v>
      </c>
      <c r="E30" s="14" t="s">
        <v>68</v>
      </c>
      <c r="F30" s="155" t="s">
        <v>149</v>
      </c>
      <c r="G30" s="155" t="s">
        <v>58</v>
      </c>
      <c r="H30" s="155" t="s">
        <v>169</v>
      </c>
      <c r="I30" s="9" t="s">
        <v>151</v>
      </c>
      <c r="J30" s="9" t="s">
        <v>19</v>
      </c>
      <c r="K30" s="155" t="s">
        <v>71</v>
      </c>
      <c r="L30" s="155" t="s">
        <v>152</v>
      </c>
      <c r="M30" s="155" t="s">
        <v>153</v>
      </c>
      <c r="N30" s="12" t="s">
        <v>154</v>
      </c>
      <c r="O30" s="28">
        <v>0</v>
      </c>
      <c r="P30" s="28">
        <v>24963.42</v>
      </c>
      <c r="Q30" s="28">
        <v>24963.42</v>
      </c>
      <c r="R30" s="39">
        <f t="shared" si="0"/>
        <v>0</v>
      </c>
      <c r="S30" s="2" t="s">
        <v>155</v>
      </c>
    </row>
    <row r="31" spans="1:19" ht="45" x14ac:dyDescent="0.25">
      <c r="A31" s="15" t="s">
        <v>170</v>
      </c>
      <c r="B31" s="17"/>
      <c r="C31" s="16"/>
      <c r="D31" s="15" t="s">
        <v>148</v>
      </c>
      <c r="E31" s="14" t="s">
        <v>68</v>
      </c>
      <c r="F31" s="155" t="s">
        <v>149</v>
      </c>
      <c r="G31" s="155" t="s">
        <v>58</v>
      </c>
      <c r="H31" s="155" t="s">
        <v>171</v>
      </c>
      <c r="I31" s="9" t="s">
        <v>151</v>
      </c>
      <c r="J31" s="9" t="s">
        <v>19</v>
      </c>
      <c r="K31" s="155" t="s">
        <v>71</v>
      </c>
      <c r="L31" s="155" t="s">
        <v>152</v>
      </c>
      <c r="M31" s="155" t="s">
        <v>153</v>
      </c>
      <c r="N31" s="12" t="s">
        <v>154</v>
      </c>
      <c r="O31" s="28">
        <v>0</v>
      </c>
      <c r="P31" s="28">
        <v>26981.23</v>
      </c>
      <c r="Q31" s="28">
        <v>26981.23</v>
      </c>
      <c r="R31" s="39">
        <f t="shared" si="0"/>
        <v>0</v>
      </c>
      <c r="S31" s="2" t="s">
        <v>155</v>
      </c>
    </row>
    <row r="32" spans="1:19" ht="45" x14ac:dyDescent="0.25">
      <c r="A32" s="15" t="s">
        <v>172</v>
      </c>
      <c r="B32" s="17"/>
      <c r="C32" s="16"/>
      <c r="D32" s="15" t="s">
        <v>148</v>
      </c>
      <c r="E32" s="14" t="s">
        <v>68</v>
      </c>
      <c r="F32" s="155" t="s">
        <v>149</v>
      </c>
      <c r="G32" s="155" t="s">
        <v>58</v>
      </c>
      <c r="H32" s="155" t="s">
        <v>173</v>
      </c>
      <c r="I32" s="9" t="s">
        <v>151</v>
      </c>
      <c r="J32" s="9" t="s">
        <v>19</v>
      </c>
      <c r="K32" s="155" t="s">
        <v>71</v>
      </c>
      <c r="L32" s="155" t="s">
        <v>152</v>
      </c>
      <c r="M32" s="155" t="s">
        <v>153</v>
      </c>
      <c r="N32" s="12" t="s">
        <v>154</v>
      </c>
      <c r="O32" s="28">
        <v>0</v>
      </c>
      <c r="P32" s="28">
        <v>16866.68</v>
      </c>
      <c r="Q32" s="28">
        <v>16866.68</v>
      </c>
      <c r="R32" s="39">
        <f t="shared" si="0"/>
        <v>0</v>
      </c>
      <c r="S32" s="2" t="s">
        <v>155</v>
      </c>
    </row>
    <row r="33" spans="1:19" ht="45" x14ac:dyDescent="0.25">
      <c r="A33" s="15" t="s">
        <v>174</v>
      </c>
      <c r="B33" s="17"/>
      <c r="C33" s="16"/>
      <c r="D33" s="15" t="s">
        <v>148</v>
      </c>
      <c r="E33" s="14" t="s">
        <v>68</v>
      </c>
      <c r="F33" s="155" t="s">
        <v>149</v>
      </c>
      <c r="G33" s="155" t="s">
        <v>58</v>
      </c>
      <c r="H33" s="155" t="s">
        <v>175</v>
      </c>
      <c r="I33" s="9" t="s">
        <v>151</v>
      </c>
      <c r="J33" s="9" t="s">
        <v>19</v>
      </c>
      <c r="K33" s="155" t="s">
        <v>71</v>
      </c>
      <c r="L33" s="155" t="s">
        <v>152</v>
      </c>
      <c r="M33" s="155" t="s">
        <v>153</v>
      </c>
      <c r="N33" s="12" t="s">
        <v>154</v>
      </c>
      <c r="O33" s="28">
        <v>0</v>
      </c>
      <c r="P33" s="28">
        <v>80000</v>
      </c>
      <c r="Q33" s="28">
        <v>18943.7</v>
      </c>
      <c r="R33" s="39">
        <f t="shared" si="0"/>
        <v>-61056.3</v>
      </c>
      <c r="S33" s="2" t="s">
        <v>155</v>
      </c>
    </row>
    <row r="34" spans="1:19" ht="45" x14ac:dyDescent="0.25">
      <c r="A34" s="15" t="s">
        <v>176</v>
      </c>
      <c r="B34" s="17"/>
      <c r="C34" s="16"/>
      <c r="D34" s="15" t="s">
        <v>148</v>
      </c>
      <c r="E34" s="14" t="s">
        <v>68</v>
      </c>
      <c r="F34" s="155" t="s">
        <v>149</v>
      </c>
      <c r="G34" s="155" t="s">
        <v>58</v>
      </c>
      <c r="H34" s="155" t="s">
        <v>177</v>
      </c>
      <c r="I34" s="9" t="s">
        <v>151</v>
      </c>
      <c r="J34" s="9" t="s">
        <v>19</v>
      </c>
      <c r="K34" s="155" t="s">
        <v>71</v>
      </c>
      <c r="L34" s="155" t="s">
        <v>152</v>
      </c>
      <c r="M34" s="155" t="s">
        <v>153</v>
      </c>
      <c r="N34" s="12" t="s">
        <v>154</v>
      </c>
      <c r="O34" s="28">
        <v>0</v>
      </c>
      <c r="P34" s="28">
        <v>16709.46</v>
      </c>
      <c r="Q34" s="28">
        <v>16709.46</v>
      </c>
      <c r="R34" s="39">
        <f t="shared" si="0"/>
        <v>0</v>
      </c>
      <c r="S34" s="2" t="s">
        <v>155</v>
      </c>
    </row>
    <row r="35" spans="1:19" ht="45" x14ac:dyDescent="0.25">
      <c r="A35" s="15" t="s">
        <v>178</v>
      </c>
      <c r="B35" s="17"/>
      <c r="C35" s="16"/>
      <c r="D35" s="15" t="s">
        <v>148</v>
      </c>
      <c r="E35" s="14" t="s">
        <v>68</v>
      </c>
      <c r="F35" s="155" t="s">
        <v>149</v>
      </c>
      <c r="G35" s="155" t="s">
        <v>58</v>
      </c>
      <c r="H35" s="155" t="s">
        <v>179</v>
      </c>
      <c r="I35" s="9" t="s">
        <v>151</v>
      </c>
      <c r="J35" s="9" t="s">
        <v>19</v>
      </c>
      <c r="K35" s="155" t="s">
        <v>71</v>
      </c>
      <c r="L35" s="155" t="s">
        <v>152</v>
      </c>
      <c r="M35" s="155" t="s">
        <v>153</v>
      </c>
      <c r="N35" s="12" t="s">
        <v>154</v>
      </c>
      <c r="O35" s="28">
        <v>0</v>
      </c>
      <c r="P35" s="28">
        <v>10332.69</v>
      </c>
      <c r="Q35" s="28">
        <v>10332.69</v>
      </c>
      <c r="R35" s="39">
        <f t="shared" si="0"/>
        <v>0</v>
      </c>
      <c r="S35" s="2" t="s">
        <v>155</v>
      </c>
    </row>
    <row r="36" spans="1:19" ht="45" x14ac:dyDescent="0.25">
      <c r="A36" s="15" t="s">
        <v>180</v>
      </c>
      <c r="B36" s="17"/>
      <c r="C36" s="16"/>
      <c r="D36" s="15" t="s">
        <v>148</v>
      </c>
      <c r="E36" s="14" t="s">
        <v>56</v>
      </c>
      <c r="F36" s="155" t="s">
        <v>149</v>
      </c>
      <c r="G36" s="155" t="s">
        <v>58</v>
      </c>
      <c r="H36" s="155" t="s">
        <v>58</v>
      </c>
      <c r="I36" s="9" t="s">
        <v>151</v>
      </c>
      <c r="J36" s="9" t="s">
        <v>19</v>
      </c>
      <c r="K36" s="155" t="s">
        <v>71</v>
      </c>
      <c r="L36" s="155" t="s">
        <v>152</v>
      </c>
      <c r="M36" s="155" t="s">
        <v>181</v>
      </c>
      <c r="N36" s="12" t="s">
        <v>154</v>
      </c>
      <c r="O36" s="28">
        <v>0</v>
      </c>
      <c r="P36" s="28">
        <v>317241.55</v>
      </c>
      <c r="Q36" s="28">
        <v>317241.55</v>
      </c>
      <c r="R36" s="39">
        <f t="shared" si="0"/>
        <v>0</v>
      </c>
      <c r="S36" s="2" t="s">
        <v>155</v>
      </c>
    </row>
    <row r="37" spans="1:19" ht="90.75" customHeight="1" x14ac:dyDescent="0.25">
      <c r="A37" s="113" t="s">
        <v>182</v>
      </c>
      <c r="B37" s="113"/>
      <c r="C37" s="113"/>
      <c r="D37" s="113" t="s">
        <v>183</v>
      </c>
      <c r="E37" s="113" t="s">
        <v>56</v>
      </c>
      <c r="F37" s="114" t="s">
        <v>99</v>
      </c>
      <c r="G37" s="114" t="s">
        <v>109</v>
      </c>
      <c r="H37" s="115" t="s">
        <v>110</v>
      </c>
      <c r="I37" s="115" t="s">
        <v>184</v>
      </c>
      <c r="J37" s="115" t="s">
        <v>25</v>
      </c>
      <c r="K37" s="115" t="s">
        <v>185</v>
      </c>
      <c r="L37" s="116" t="s">
        <v>186</v>
      </c>
      <c r="M37" s="115" t="s">
        <v>187</v>
      </c>
      <c r="N37" s="149" t="s">
        <v>188</v>
      </c>
      <c r="O37" s="150">
        <v>0</v>
      </c>
      <c r="P37" s="150">
        <v>10000</v>
      </c>
      <c r="Q37" s="150">
        <v>0</v>
      </c>
      <c r="R37" s="151">
        <f t="shared" si="0"/>
        <v>-10000</v>
      </c>
      <c r="S37" s="152" t="s">
        <v>189</v>
      </c>
    </row>
    <row r="38" spans="1:19" ht="90.75" customHeight="1" x14ac:dyDescent="0.25">
      <c r="A38" s="141" t="s">
        <v>190</v>
      </c>
      <c r="B38" s="141"/>
      <c r="C38" s="141"/>
      <c r="D38" s="141"/>
      <c r="E38" s="141" t="s">
        <v>68</v>
      </c>
      <c r="F38" s="142" t="s">
        <v>99</v>
      </c>
      <c r="G38" s="142" t="s">
        <v>191</v>
      </c>
      <c r="H38" s="143" t="s">
        <v>192</v>
      </c>
      <c r="I38" s="143" t="s">
        <v>193</v>
      </c>
      <c r="J38" s="143" t="s">
        <v>20</v>
      </c>
      <c r="K38" s="143" t="s">
        <v>185</v>
      </c>
      <c r="L38" s="144" t="s">
        <v>194</v>
      </c>
      <c r="M38" s="143" t="s">
        <v>153</v>
      </c>
      <c r="N38" s="145" t="s">
        <v>195</v>
      </c>
      <c r="O38" s="146">
        <v>37591.69</v>
      </c>
      <c r="P38" s="146">
        <v>0</v>
      </c>
      <c r="Q38" s="146">
        <v>0</v>
      </c>
      <c r="R38" s="147">
        <f t="shared" si="0"/>
        <v>0</v>
      </c>
      <c r="S38" s="148" t="s">
        <v>196</v>
      </c>
    </row>
    <row r="39" spans="1:19" ht="90.75" customHeight="1" x14ac:dyDescent="0.25">
      <c r="A39" s="15" t="s">
        <v>197</v>
      </c>
      <c r="B39" s="18"/>
      <c r="C39" s="16"/>
      <c r="D39" s="15"/>
      <c r="E39" s="15" t="s">
        <v>68</v>
      </c>
      <c r="F39" s="21" t="s">
        <v>91</v>
      </c>
      <c r="G39" s="21"/>
      <c r="H39" s="20" t="s">
        <v>198</v>
      </c>
      <c r="I39" s="20" t="s">
        <v>199</v>
      </c>
      <c r="J39" s="20" t="s">
        <v>24</v>
      </c>
      <c r="K39" s="20" t="s">
        <v>185</v>
      </c>
      <c r="L39" s="22" t="s">
        <v>200</v>
      </c>
      <c r="M39" s="155" t="s">
        <v>153</v>
      </c>
      <c r="N39" s="12"/>
      <c r="O39" s="29">
        <v>0</v>
      </c>
      <c r="P39" s="29">
        <v>20000</v>
      </c>
      <c r="Q39" s="29">
        <v>30000</v>
      </c>
      <c r="R39" s="39">
        <f t="shared" si="0"/>
        <v>10000</v>
      </c>
      <c r="S39" s="23" t="s">
        <v>106</v>
      </c>
    </row>
    <row r="40" spans="1:19" ht="90.6" customHeight="1" x14ac:dyDescent="0.25">
      <c r="A40" s="15" t="s">
        <v>201</v>
      </c>
      <c r="B40" s="18"/>
      <c r="C40" s="16"/>
      <c r="D40" s="15"/>
      <c r="E40" s="15" t="s">
        <v>68</v>
      </c>
      <c r="F40" s="21" t="s">
        <v>99</v>
      </c>
      <c r="G40" s="14" t="s">
        <v>202</v>
      </c>
      <c r="H40" s="14" t="s">
        <v>203</v>
      </c>
      <c r="I40" s="20" t="s">
        <v>204</v>
      </c>
      <c r="J40" s="20" t="s">
        <v>25</v>
      </c>
      <c r="K40" s="20" t="s">
        <v>185</v>
      </c>
      <c r="L40" s="22" t="s">
        <v>205</v>
      </c>
      <c r="M40" s="20"/>
      <c r="N40" s="14"/>
      <c r="O40" s="33">
        <v>0</v>
      </c>
      <c r="P40" s="31">
        <v>5000</v>
      </c>
      <c r="Q40" s="31">
        <v>1000</v>
      </c>
      <c r="R40" s="39">
        <f t="shared" si="0"/>
        <v>-4000</v>
      </c>
      <c r="S40" s="23" t="s">
        <v>106</v>
      </c>
    </row>
    <row r="41" spans="1:19" ht="90.75" customHeight="1" x14ac:dyDescent="0.25">
      <c r="A41" s="101" t="s">
        <v>206</v>
      </c>
      <c r="B41" s="101"/>
      <c r="C41" s="101"/>
      <c r="D41" s="101"/>
      <c r="E41" s="101"/>
      <c r="F41" s="108"/>
      <c r="G41" s="101"/>
      <c r="H41" s="101"/>
      <c r="I41" s="102" t="s">
        <v>207</v>
      </c>
      <c r="J41" s="102" t="s">
        <v>25</v>
      </c>
      <c r="K41" s="102" t="s">
        <v>185</v>
      </c>
      <c r="L41" s="109" t="s">
        <v>208</v>
      </c>
      <c r="M41" s="102" t="s">
        <v>209</v>
      </c>
      <c r="N41" s="101"/>
      <c r="O41" s="110">
        <v>2500</v>
      </c>
      <c r="P41" s="111">
        <v>25000</v>
      </c>
      <c r="Q41" s="111">
        <v>25000</v>
      </c>
      <c r="R41" s="107">
        <f t="shared" si="0"/>
        <v>0</v>
      </c>
      <c r="S41" s="112" t="s">
        <v>113</v>
      </c>
    </row>
    <row r="42" spans="1:19" ht="90.75" customHeight="1" x14ac:dyDescent="0.25">
      <c r="A42" s="15" t="s">
        <v>210</v>
      </c>
      <c r="B42" s="16"/>
      <c r="C42" s="16"/>
      <c r="D42" s="15"/>
      <c r="E42" s="15" t="s">
        <v>68</v>
      </c>
      <c r="F42" s="21" t="s">
        <v>211</v>
      </c>
      <c r="G42" s="15"/>
      <c r="H42" s="15" t="s">
        <v>212</v>
      </c>
      <c r="I42" s="20" t="s">
        <v>213</v>
      </c>
      <c r="J42" s="20" t="s">
        <v>23</v>
      </c>
      <c r="K42" s="20" t="s">
        <v>61</v>
      </c>
      <c r="L42" s="22" t="s">
        <v>214</v>
      </c>
      <c r="M42" s="20" t="s">
        <v>215</v>
      </c>
      <c r="N42" s="15"/>
      <c r="O42" s="34">
        <v>0</v>
      </c>
      <c r="P42" s="31">
        <v>0</v>
      </c>
      <c r="Q42" s="31">
        <v>0</v>
      </c>
      <c r="R42" s="39">
        <f t="shared" si="0"/>
        <v>0</v>
      </c>
      <c r="S42" s="23" t="s">
        <v>216</v>
      </c>
    </row>
    <row r="43" spans="1:19" s="24" customFormat="1" ht="90.75" customHeight="1" x14ac:dyDescent="0.25">
      <c r="A43" s="121" t="s">
        <v>217</v>
      </c>
      <c r="B43" s="121"/>
      <c r="C43" s="121"/>
      <c r="D43" s="121"/>
      <c r="E43" s="121" t="s">
        <v>68</v>
      </c>
      <c r="F43" s="129" t="s">
        <v>218</v>
      </c>
      <c r="G43" s="121" t="s">
        <v>109</v>
      </c>
      <c r="H43" s="121" t="s">
        <v>110</v>
      </c>
      <c r="I43" s="122" t="s">
        <v>219</v>
      </c>
      <c r="J43" s="122" t="s">
        <v>23</v>
      </c>
      <c r="K43" s="122" t="s">
        <v>185</v>
      </c>
      <c r="L43" s="130" t="s">
        <v>220</v>
      </c>
      <c r="M43" s="122"/>
      <c r="N43" s="121"/>
      <c r="O43" s="132">
        <v>0</v>
      </c>
      <c r="P43" s="137">
        <v>30000</v>
      </c>
      <c r="Q43" s="137">
        <v>30354.3</v>
      </c>
      <c r="R43" s="125">
        <f t="shared" si="0"/>
        <v>354.29999999999927</v>
      </c>
      <c r="S43" s="131" t="s">
        <v>113</v>
      </c>
    </row>
    <row r="44" spans="1:19" ht="90.75" customHeight="1" x14ac:dyDescent="0.25">
      <c r="A44" s="15" t="s">
        <v>221</v>
      </c>
      <c r="B44" s="16"/>
      <c r="C44" s="16"/>
      <c r="D44" s="15"/>
      <c r="E44" s="15" t="s">
        <v>68</v>
      </c>
      <c r="F44" s="21" t="s">
        <v>218</v>
      </c>
      <c r="G44" s="15" t="s">
        <v>222</v>
      </c>
      <c r="H44" s="15" t="s">
        <v>110</v>
      </c>
      <c r="I44" s="20" t="s">
        <v>219</v>
      </c>
      <c r="J44" s="20" t="s">
        <v>23</v>
      </c>
      <c r="K44" s="20" t="s">
        <v>185</v>
      </c>
      <c r="L44" s="22" t="s">
        <v>220</v>
      </c>
      <c r="M44" s="20" t="s">
        <v>223</v>
      </c>
      <c r="N44" s="20" t="s">
        <v>224</v>
      </c>
      <c r="O44" s="34">
        <v>5750.17</v>
      </c>
      <c r="P44" s="31">
        <v>0</v>
      </c>
      <c r="Q44" s="31">
        <v>0</v>
      </c>
      <c r="R44" s="128">
        <f t="shared" si="0"/>
        <v>0</v>
      </c>
      <c r="S44" s="23" t="s">
        <v>225</v>
      </c>
    </row>
    <row r="45" spans="1:19" s="24" customFormat="1" ht="90.75" customHeight="1" x14ac:dyDescent="0.25">
      <c r="A45" s="15" t="s">
        <v>226</v>
      </c>
      <c r="B45" s="16"/>
      <c r="C45" s="16"/>
      <c r="D45" s="15"/>
      <c r="E45" s="15" t="s">
        <v>68</v>
      </c>
      <c r="F45" s="21" t="s">
        <v>99</v>
      </c>
      <c r="G45" s="15" t="s">
        <v>109</v>
      </c>
      <c r="H45" s="15" t="s">
        <v>110</v>
      </c>
      <c r="I45" s="20" t="s">
        <v>219</v>
      </c>
      <c r="J45" s="20" t="s">
        <v>23</v>
      </c>
      <c r="K45" s="20" t="s">
        <v>185</v>
      </c>
      <c r="L45" s="22" t="s">
        <v>220</v>
      </c>
      <c r="M45" s="20" t="s">
        <v>227</v>
      </c>
      <c r="N45" s="15"/>
      <c r="O45" s="34">
        <v>0</v>
      </c>
      <c r="P45" s="31">
        <v>0</v>
      </c>
      <c r="Q45" s="31">
        <v>23235.85</v>
      </c>
      <c r="R45" s="128">
        <f t="shared" si="0"/>
        <v>23235.85</v>
      </c>
      <c r="S45" s="23" t="s">
        <v>228</v>
      </c>
    </row>
    <row r="46" spans="1:19" ht="90.75" customHeight="1" x14ac:dyDescent="0.25">
      <c r="A46" s="94" t="s">
        <v>229</v>
      </c>
      <c r="B46" s="94"/>
      <c r="C46" s="94"/>
      <c r="D46" s="94"/>
      <c r="E46" s="94" t="s">
        <v>68</v>
      </c>
      <c r="F46" s="95" t="s">
        <v>91</v>
      </c>
      <c r="G46" s="94" t="s">
        <v>230</v>
      </c>
      <c r="H46" s="94" t="s">
        <v>231</v>
      </c>
      <c r="I46" s="96" t="s">
        <v>127</v>
      </c>
      <c r="J46" s="96" t="s">
        <v>21</v>
      </c>
      <c r="K46" s="96" t="s">
        <v>95</v>
      </c>
      <c r="L46" s="96" t="s">
        <v>128</v>
      </c>
      <c r="M46" s="97"/>
      <c r="N46" s="96" t="s">
        <v>129</v>
      </c>
      <c r="O46" s="98">
        <v>0</v>
      </c>
      <c r="P46" s="65">
        <v>30852.880000000001</v>
      </c>
      <c r="Q46" s="65">
        <v>30852.880000000001</v>
      </c>
      <c r="R46" s="99">
        <f t="shared" si="0"/>
        <v>0</v>
      </c>
      <c r="S46" s="100" t="s">
        <v>232</v>
      </c>
    </row>
    <row r="47" spans="1:19" ht="90.75" customHeight="1" x14ac:dyDescent="0.25">
      <c r="A47" s="94" t="s">
        <v>233</v>
      </c>
      <c r="B47" s="94"/>
      <c r="C47" s="94"/>
      <c r="D47" s="94"/>
      <c r="E47" s="94" t="s">
        <v>68</v>
      </c>
      <c r="F47" s="95" t="s">
        <v>91</v>
      </c>
      <c r="G47" s="94" t="s">
        <v>234</v>
      </c>
      <c r="H47" s="94" t="s">
        <v>235</v>
      </c>
      <c r="I47" s="96" t="s">
        <v>127</v>
      </c>
      <c r="J47" s="96" t="s">
        <v>21</v>
      </c>
      <c r="K47" s="96" t="s">
        <v>95</v>
      </c>
      <c r="L47" s="96" t="s">
        <v>128</v>
      </c>
      <c r="M47" s="97"/>
      <c r="N47" s="96"/>
      <c r="O47" s="98">
        <v>960</v>
      </c>
      <c r="P47" s="65">
        <v>30000</v>
      </c>
      <c r="Q47" s="65">
        <v>9667.24</v>
      </c>
      <c r="R47" s="99">
        <f t="shared" si="0"/>
        <v>-20332.760000000002</v>
      </c>
      <c r="S47" s="100" t="s">
        <v>236</v>
      </c>
    </row>
    <row r="48" spans="1:19" ht="63" customHeight="1" x14ac:dyDescent="0.25">
      <c r="A48" s="15" t="s">
        <v>237</v>
      </c>
      <c r="B48" s="16"/>
      <c r="C48" s="16"/>
      <c r="D48" s="15"/>
      <c r="E48" s="15" t="s">
        <v>58</v>
      </c>
      <c r="F48" s="15" t="s">
        <v>58</v>
      </c>
      <c r="G48" s="15" t="s">
        <v>58</v>
      </c>
      <c r="H48" s="15" t="s">
        <v>58</v>
      </c>
      <c r="I48" s="20"/>
      <c r="J48" s="20" t="s">
        <v>25</v>
      </c>
      <c r="K48" s="20" t="s">
        <v>185</v>
      </c>
      <c r="L48" s="22"/>
      <c r="M48" s="20" t="s">
        <v>238</v>
      </c>
      <c r="N48" s="2" t="s">
        <v>239</v>
      </c>
      <c r="O48" s="29">
        <v>0</v>
      </c>
      <c r="P48" s="29">
        <v>0</v>
      </c>
      <c r="Q48" s="29">
        <v>30178.61</v>
      </c>
      <c r="R48" s="39">
        <f t="shared" si="0"/>
        <v>30178.61</v>
      </c>
      <c r="S48" s="23" t="s">
        <v>240</v>
      </c>
    </row>
    <row r="49" spans="1:19" ht="45" x14ac:dyDescent="0.25">
      <c r="A49" s="15" t="s">
        <v>241</v>
      </c>
      <c r="B49" s="16"/>
      <c r="C49" s="16"/>
      <c r="D49" s="14"/>
      <c r="E49" s="15" t="s">
        <v>58</v>
      </c>
      <c r="F49" s="15" t="s">
        <v>58</v>
      </c>
      <c r="G49" s="15" t="s">
        <v>58</v>
      </c>
      <c r="H49" s="15" t="s">
        <v>58</v>
      </c>
      <c r="I49" s="155"/>
      <c r="J49" s="155" t="s">
        <v>25</v>
      </c>
      <c r="K49" s="155" t="s">
        <v>185</v>
      </c>
      <c r="L49" s="155"/>
      <c r="M49" s="155" t="s">
        <v>242</v>
      </c>
      <c r="N49" s="155"/>
      <c r="O49" s="38">
        <v>14893.34</v>
      </c>
      <c r="P49" s="28">
        <v>0</v>
      </c>
      <c r="Q49" s="38">
        <v>0</v>
      </c>
      <c r="R49" s="39">
        <f t="shared" si="0"/>
        <v>0</v>
      </c>
      <c r="S49" s="155" t="s">
        <v>243</v>
      </c>
    </row>
    <row r="50" spans="1:19" s="120" customFormat="1" ht="57.95" customHeight="1" x14ac:dyDescent="0.25">
      <c r="A50" s="117" t="s">
        <v>244</v>
      </c>
      <c r="B50" s="16"/>
      <c r="C50" s="16"/>
      <c r="D50" s="15"/>
      <c r="E50" s="15" t="s">
        <v>58</v>
      </c>
      <c r="F50" s="20" t="s">
        <v>99</v>
      </c>
      <c r="G50" s="15" t="s">
        <v>109</v>
      </c>
      <c r="H50" s="15" t="s">
        <v>110</v>
      </c>
      <c r="I50" s="155" t="s">
        <v>245</v>
      </c>
      <c r="J50" s="155" t="s">
        <v>25</v>
      </c>
      <c r="K50" s="155" t="s">
        <v>61</v>
      </c>
      <c r="L50" s="155" t="s">
        <v>246</v>
      </c>
      <c r="M50" s="133" t="s">
        <v>247</v>
      </c>
      <c r="N50" s="38"/>
      <c r="O50" s="38">
        <v>0</v>
      </c>
      <c r="P50" s="28">
        <v>40882.78</v>
      </c>
      <c r="Q50" s="28">
        <v>40882.78</v>
      </c>
      <c r="R50" s="39">
        <f t="shared" ref="R50:R56" si="1">Q50-P50</f>
        <v>0</v>
      </c>
      <c r="S50" s="155" t="s">
        <v>248</v>
      </c>
    </row>
    <row r="51" spans="1:19" s="120" customFormat="1" ht="80.099999999999994" customHeight="1" x14ac:dyDescent="0.25">
      <c r="A51" s="117" t="s">
        <v>249</v>
      </c>
      <c r="B51" s="134"/>
      <c r="C51" s="135"/>
      <c r="D51" s="118"/>
      <c r="E51" s="25" t="s">
        <v>250</v>
      </c>
      <c r="F51" s="117" t="s">
        <v>99</v>
      </c>
      <c r="G51" s="117" t="s">
        <v>109</v>
      </c>
      <c r="H51" s="117" t="s">
        <v>110</v>
      </c>
      <c r="I51" s="2" t="s">
        <v>251</v>
      </c>
      <c r="J51" s="2" t="s">
        <v>25</v>
      </c>
      <c r="K51" s="2" t="s">
        <v>71</v>
      </c>
      <c r="L51" s="2" t="s">
        <v>252</v>
      </c>
      <c r="M51" s="2" t="s">
        <v>253</v>
      </c>
      <c r="N51" s="2"/>
      <c r="O51" s="119">
        <v>0</v>
      </c>
      <c r="P51" s="37">
        <v>22615.48</v>
      </c>
      <c r="Q51" s="37">
        <v>22615.48</v>
      </c>
      <c r="R51" s="39">
        <f t="shared" si="1"/>
        <v>0</v>
      </c>
      <c r="S51" s="155" t="s">
        <v>254</v>
      </c>
    </row>
    <row r="52" spans="1:19" s="120" customFormat="1" ht="87.6" customHeight="1" x14ac:dyDescent="0.25">
      <c r="A52" s="117" t="s">
        <v>255</v>
      </c>
      <c r="B52" s="136"/>
      <c r="C52" s="136"/>
      <c r="D52" s="118"/>
      <c r="E52" s="117"/>
      <c r="F52" s="117" t="s">
        <v>99</v>
      </c>
      <c r="G52" s="117" t="s">
        <v>256</v>
      </c>
      <c r="H52" s="117" t="s">
        <v>257</v>
      </c>
      <c r="I52" s="2" t="s">
        <v>258</v>
      </c>
      <c r="J52" s="2" t="s">
        <v>25</v>
      </c>
      <c r="K52" s="2" t="s">
        <v>71</v>
      </c>
      <c r="L52" s="2" t="s">
        <v>259</v>
      </c>
      <c r="M52" s="2"/>
      <c r="N52" s="2"/>
      <c r="O52" s="37">
        <v>0</v>
      </c>
      <c r="P52" s="37">
        <v>20000</v>
      </c>
      <c r="Q52" s="37">
        <v>10000</v>
      </c>
      <c r="R52" s="39">
        <f t="shared" si="1"/>
        <v>-10000</v>
      </c>
      <c r="S52" s="2" t="s">
        <v>106</v>
      </c>
    </row>
    <row r="53" spans="1:19" s="120" customFormat="1" ht="55.5" customHeight="1" x14ac:dyDescent="0.25">
      <c r="A53" s="138" t="s">
        <v>260</v>
      </c>
      <c r="B53" s="138"/>
      <c r="C53" s="138"/>
      <c r="D53" s="138"/>
      <c r="E53" s="138"/>
      <c r="F53" s="138" t="s">
        <v>99</v>
      </c>
      <c r="G53" s="129" t="s">
        <v>261</v>
      </c>
      <c r="H53" s="126" t="s">
        <v>262</v>
      </c>
      <c r="I53" s="126" t="s">
        <v>263</v>
      </c>
      <c r="J53" s="126" t="s">
        <v>23</v>
      </c>
      <c r="K53" s="126" t="s">
        <v>61</v>
      </c>
      <c r="L53" s="126" t="s">
        <v>264</v>
      </c>
      <c r="M53" s="126"/>
      <c r="N53" s="139"/>
      <c r="O53" s="140">
        <v>0</v>
      </c>
      <c r="P53" s="140">
        <v>50000</v>
      </c>
      <c r="Q53" s="140"/>
      <c r="R53" s="125">
        <f t="shared" si="1"/>
        <v>-50000</v>
      </c>
      <c r="S53" s="126" t="s">
        <v>113</v>
      </c>
    </row>
    <row r="54" spans="1:19" s="120" customFormat="1" ht="55.5" customHeight="1" x14ac:dyDescent="0.25">
      <c r="A54" s="138" t="s">
        <v>265</v>
      </c>
      <c r="B54" s="138"/>
      <c r="C54" s="138"/>
      <c r="D54" s="138"/>
      <c r="E54" s="138"/>
      <c r="F54" s="138" t="s">
        <v>99</v>
      </c>
      <c r="G54" s="129" t="s">
        <v>261</v>
      </c>
      <c r="H54" s="126" t="s">
        <v>262</v>
      </c>
      <c r="I54" s="126" t="s">
        <v>266</v>
      </c>
      <c r="J54" s="126" t="s">
        <v>23</v>
      </c>
      <c r="K54" s="126" t="s">
        <v>61</v>
      </c>
      <c r="L54" s="126" t="s">
        <v>267</v>
      </c>
      <c r="M54" s="126"/>
      <c r="N54" s="139"/>
      <c r="O54" s="140">
        <v>0</v>
      </c>
      <c r="P54" s="140">
        <v>50000</v>
      </c>
      <c r="Q54" s="140"/>
      <c r="R54" s="125">
        <f t="shared" ref="R54" si="2">Q54-P54</f>
        <v>-50000</v>
      </c>
      <c r="S54" s="126" t="s">
        <v>113</v>
      </c>
    </row>
    <row r="55" spans="1:19" s="120" customFormat="1" ht="60.95" customHeight="1" x14ac:dyDescent="0.25">
      <c r="A55" s="138" t="s">
        <v>268</v>
      </c>
      <c r="B55" s="138"/>
      <c r="C55" s="138"/>
      <c r="D55" s="138"/>
      <c r="E55" s="138" t="s">
        <v>58</v>
      </c>
      <c r="F55" s="138" t="s">
        <v>84</v>
      </c>
      <c r="G55" s="126" t="s">
        <v>269</v>
      </c>
      <c r="H55" s="126" t="s">
        <v>270</v>
      </c>
      <c r="I55" s="126" t="s">
        <v>271</v>
      </c>
      <c r="J55" s="126" t="s">
        <v>25</v>
      </c>
      <c r="K55" s="126" t="s">
        <v>61</v>
      </c>
      <c r="L55" s="126" t="s">
        <v>272</v>
      </c>
      <c r="M55" s="126"/>
      <c r="N55" s="139"/>
      <c r="O55" s="140">
        <v>0</v>
      </c>
      <c r="P55" s="140">
        <v>7743.9</v>
      </c>
      <c r="Q55" s="140">
        <v>8117.4</v>
      </c>
      <c r="R55" s="125">
        <f t="shared" si="1"/>
        <v>373.5</v>
      </c>
      <c r="S55" s="126" t="s">
        <v>113</v>
      </c>
    </row>
    <row r="56" spans="1:19" s="120" customFormat="1" ht="60.95" customHeight="1" x14ac:dyDescent="0.25">
      <c r="A56" s="117" t="s">
        <v>273</v>
      </c>
      <c r="B56" s="135"/>
      <c r="C56" s="135"/>
      <c r="D56" s="117"/>
      <c r="E56" s="117" t="s">
        <v>58</v>
      </c>
      <c r="F56" s="117" t="s">
        <v>99</v>
      </c>
      <c r="G56" s="25" t="s">
        <v>274</v>
      </c>
      <c r="H56" s="25" t="s">
        <v>275</v>
      </c>
      <c r="I56" s="25" t="s">
        <v>276</v>
      </c>
      <c r="J56" s="25" t="s">
        <v>25</v>
      </c>
      <c r="K56" s="25" t="s">
        <v>95</v>
      </c>
      <c r="L56" s="25"/>
      <c r="M56" s="25" t="s">
        <v>277</v>
      </c>
      <c r="N56" s="153"/>
      <c r="O56" s="32">
        <v>0</v>
      </c>
      <c r="P56" s="32">
        <v>2500</v>
      </c>
      <c r="Q56" s="32">
        <v>2500</v>
      </c>
      <c r="R56" s="128">
        <f t="shared" si="1"/>
        <v>0</v>
      </c>
      <c r="S56" s="25" t="s">
        <v>278</v>
      </c>
    </row>
    <row r="57" spans="1:19" ht="20.100000000000001" customHeight="1" x14ac:dyDescent="0.25">
      <c r="A57" s="14"/>
      <c r="B57" s="14"/>
      <c r="C57" s="14"/>
      <c r="D57" s="14"/>
      <c r="E57" s="14"/>
      <c r="F57" s="155"/>
      <c r="G57" s="155"/>
      <c r="H57" s="155"/>
      <c r="I57" s="155"/>
      <c r="J57" s="155"/>
      <c r="K57" s="155"/>
      <c r="L57" s="155"/>
      <c r="M57" s="155"/>
      <c r="N57" s="35" t="s">
        <v>279</v>
      </c>
      <c r="O57" s="29">
        <f>SUM(O8:O56)</f>
        <v>75955.199999999997</v>
      </c>
      <c r="P57" s="29">
        <f>SUM(P8:P56)</f>
        <v>2009861.3499999996</v>
      </c>
      <c r="Q57" s="29">
        <f>SUM(Q8:Q56)+O57</f>
        <v>1850936.5499999996</v>
      </c>
      <c r="R57" s="40">
        <f t="shared" ref="R57" si="3">SUM(Q57-(O57+P57))</f>
        <v>-234880</v>
      </c>
      <c r="S57" s="155"/>
    </row>
    <row r="58" spans="1:19" x14ac:dyDescent="0.25">
      <c r="H58" s="91"/>
      <c r="I58" s="92"/>
    </row>
    <row r="59" spans="1:19" x14ac:dyDescent="0.25">
      <c r="H59" s="91"/>
      <c r="I59" s="92"/>
    </row>
    <row r="60" spans="1:19" x14ac:dyDescent="0.25">
      <c r="H60" s="91" t="s">
        <v>19</v>
      </c>
      <c r="I60" s="92">
        <f>SUMIF(J10:J58,"ventilation",Q10:Q58)</f>
        <v>735804.82</v>
      </c>
    </row>
    <row r="61" spans="1:19" x14ac:dyDescent="0.25">
      <c r="H61" s="91" t="s">
        <v>20</v>
      </c>
      <c r="I61" s="92">
        <f>SUMIF(J10:J58,"extension",Q10:Q58)</f>
        <v>0</v>
      </c>
    </row>
    <row r="62" spans="1:19" x14ac:dyDescent="0.25">
      <c r="H62" s="91" t="s">
        <v>21</v>
      </c>
      <c r="I62" s="92">
        <f>SUMIF(J10:J58,"LED Lighting",Q10:Q58)</f>
        <v>583112.61</v>
      </c>
    </row>
    <row r="63" spans="1:19" x14ac:dyDescent="0.25">
      <c r="H63" s="91" t="s">
        <v>22</v>
      </c>
      <c r="I63" s="92">
        <f>SUMIF(J10:J58,"Replacement Cubicles",Q10:Q58)</f>
        <v>117231.96</v>
      </c>
    </row>
    <row r="64" spans="1:19" x14ac:dyDescent="0.25">
      <c r="H64" s="91" t="s">
        <v>23</v>
      </c>
      <c r="I64" s="92">
        <f>SUMIF(J10:J58,"upgrades to ffe",Q10:Q58)</f>
        <v>94684.709999999992</v>
      </c>
    </row>
    <row r="65" spans="8:9" x14ac:dyDescent="0.25">
      <c r="H65" s="91" t="s">
        <v>24</v>
      </c>
      <c r="I65" s="92">
        <f>SUMIF(J10:J58,"yoga studio",Q10:Q58)</f>
        <v>30000</v>
      </c>
    </row>
    <row r="66" spans="8:9" x14ac:dyDescent="0.25">
      <c r="H66" s="93" t="s">
        <v>25</v>
      </c>
      <c r="I66" s="92">
        <f>SUMIF(J10:J58,"other / contingency",Q10:Q58)</f>
        <v>140294.26999999999</v>
      </c>
    </row>
    <row r="67" spans="8:9" x14ac:dyDescent="0.25">
      <c r="I67" s="90">
        <f>SUM(I60:I66)</f>
        <v>1701128.3699999999</v>
      </c>
    </row>
    <row r="1048570" spans="18:18" x14ac:dyDescent="0.25">
      <c r="R1048570" s="7">
        <f>SUM(R1:R1048569)</f>
        <v>-469760</v>
      </c>
    </row>
  </sheetData>
  <autoFilter ref="A7:S57" xr:uid="{00000000-0009-0000-0000-000001000000}"/>
  <mergeCells count="1">
    <mergeCell ref="I2:K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headerFooter>
    <oddHeader>&amp;CARCADIS&amp;RPLYMOUTH CITY COUNCIL&amp;L&amp;"Arial"&amp;12&amp;K000000OFFICIAL&amp;1#_x000D_&amp;"Calibri"&amp;11&amp;K000000PLC BETTERMENT</oddHeader>
    <oddFooter>&amp;C&amp;A</oddFooter>
  </headerFooter>
  <rowBreaks count="3" manualBreakCount="3">
    <brk id="13" min="10" max="18" man="1"/>
    <brk id="38" min="10" max="18" man="1"/>
    <brk id="47" min="10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#REF!</xm:f>
          </x14:formula1>
          <xm:sqref>J8:J56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7"/>
  <sheetViews>
    <sheetView tabSelected="1" zoomScale="80" zoomScaleNormal="80" workbookViewId="0">
      <selection activeCell="H13" sqref="H13"/>
    </sheetView>
  </sheetViews>
  <sheetFormatPr defaultColWidth="8.7109375" defaultRowHeight="17.25" x14ac:dyDescent="0.35"/>
  <cols>
    <col min="1" max="1" width="14.140625" style="166" bestFit="1" customWidth="1"/>
    <col min="2" max="2" width="11.7109375" style="166" customWidth="1"/>
    <col min="3" max="3" width="15.7109375" style="161" bestFit="1" customWidth="1"/>
    <col min="4" max="7" width="25.5703125" style="161" customWidth="1"/>
    <col min="8" max="8" width="30.5703125" style="161" customWidth="1"/>
    <col min="9" max="10" width="18.85546875" style="161" customWidth="1"/>
    <col min="11" max="17" width="20.5703125" style="161" customWidth="1"/>
    <col min="18" max="16384" width="8.7109375" style="166"/>
  </cols>
  <sheetData>
    <row r="1" spans="1:19" s="161" customFormat="1" ht="15" customHeight="1" x14ac:dyDescent="0.25">
      <c r="A1" s="167" t="s">
        <v>308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9" s="161" customFormat="1" ht="21" customHeight="1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9" s="161" customFormat="1" ht="21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9" s="161" customFormat="1" ht="29.1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9" s="161" customFormat="1" ht="15" customHeigh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19" s="161" customFormat="1" x14ac:dyDescent="0.25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</row>
    <row r="7" spans="1:19" s="163" customFormat="1" ht="42.95" customHeight="1" x14ac:dyDescent="0.25">
      <c r="A7" s="169" t="s">
        <v>282</v>
      </c>
      <c r="B7" s="169" t="s">
        <v>40</v>
      </c>
      <c r="C7" s="169" t="s">
        <v>300</v>
      </c>
      <c r="D7" s="169" t="s">
        <v>292</v>
      </c>
      <c r="E7" s="169" t="s">
        <v>291</v>
      </c>
      <c r="F7" s="169" t="s">
        <v>290</v>
      </c>
      <c r="G7" s="169" t="s">
        <v>289</v>
      </c>
      <c r="H7" s="169" t="s">
        <v>288</v>
      </c>
      <c r="I7" s="169" t="s">
        <v>283</v>
      </c>
      <c r="J7" s="169" t="s">
        <v>287</v>
      </c>
      <c r="K7" s="169" t="s">
        <v>51</v>
      </c>
      <c r="L7" s="169" t="s">
        <v>286</v>
      </c>
      <c r="M7" s="169" t="s">
        <v>285</v>
      </c>
      <c r="N7" s="169" t="s">
        <v>302</v>
      </c>
      <c r="O7" s="169" t="s">
        <v>284</v>
      </c>
      <c r="P7" s="169" t="s">
        <v>306</v>
      </c>
      <c r="Q7" s="169" t="s">
        <v>293</v>
      </c>
    </row>
    <row r="8" spans="1:19" customFormat="1" ht="20.100000000000001" customHeight="1" x14ac:dyDescent="0.25"/>
    <row r="9" spans="1:19" s="168" customFormat="1" ht="20.100000000000001" customHeight="1" x14ac:dyDescent="0.25">
      <c r="A9" s="177" t="s">
        <v>301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</row>
    <row r="10" spans="1:19" s="164" customFormat="1" ht="50.1" customHeight="1" x14ac:dyDescent="0.25">
      <c r="A10" s="170" t="s">
        <v>294</v>
      </c>
      <c r="B10" s="171" t="s">
        <v>295</v>
      </c>
      <c r="C10" s="171">
        <v>123</v>
      </c>
      <c r="D10" s="171" t="s">
        <v>297</v>
      </c>
      <c r="E10" s="171" t="s">
        <v>297</v>
      </c>
      <c r="F10" s="171" t="s">
        <v>297</v>
      </c>
      <c r="G10" s="172" t="s">
        <v>297</v>
      </c>
      <c r="H10" s="171" t="s">
        <v>297</v>
      </c>
      <c r="I10" s="173">
        <v>0</v>
      </c>
      <c r="J10" s="174">
        <v>0</v>
      </c>
      <c r="K10" s="175">
        <v>0</v>
      </c>
      <c r="L10" s="176">
        <f t="shared" ref="L10:L11" si="0">SUM(K10-(I10+J10))</f>
        <v>0</v>
      </c>
      <c r="M10" s="176" t="s">
        <v>298</v>
      </c>
      <c r="N10" s="176" t="s">
        <v>303</v>
      </c>
      <c r="O10" s="180" t="s">
        <v>281</v>
      </c>
      <c r="P10" s="171" t="s">
        <v>307</v>
      </c>
      <c r="Q10" s="171" t="s">
        <v>297</v>
      </c>
      <c r="S10" s="165"/>
    </row>
    <row r="11" spans="1:19" s="164" customFormat="1" ht="50.1" customHeight="1" x14ac:dyDescent="0.25">
      <c r="A11" s="170" t="s">
        <v>294</v>
      </c>
      <c r="B11" s="171" t="s">
        <v>296</v>
      </c>
      <c r="C11" s="171">
        <v>456</v>
      </c>
      <c r="D11" s="171" t="s">
        <v>297</v>
      </c>
      <c r="E11" s="171" t="s">
        <v>297</v>
      </c>
      <c r="F11" s="171" t="s">
        <v>297</v>
      </c>
      <c r="G11" s="171" t="s">
        <v>297</v>
      </c>
      <c r="H11" s="171" t="s">
        <v>297</v>
      </c>
      <c r="I11" s="174">
        <v>0</v>
      </c>
      <c r="J11" s="174">
        <v>0</v>
      </c>
      <c r="K11" s="174">
        <v>0</v>
      </c>
      <c r="L11" s="176">
        <f t="shared" si="0"/>
        <v>0</v>
      </c>
      <c r="M11" s="176" t="s">
        <v>299</v>
      </c>
      <c r="N11" s="176" t="s">
        <v>304</v>
      </c>
      <c r="O11" s="179" t="s">
        <v>280</v>
      </c>
      <c r="P11" s="171" t="s">
        <v>307</v>
      </c>
      <c r="Q11" s="171" t="s">
        <v>297</v>
      </c>
    </row>
    <row r="12" spans="1:19" s="42" customFormat="1" ht="20.100000000000001" customHeight="1" x14ac:dyDescent="0.25">
      <c r="A12" s="178" t="s">
        <v>301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9" s="164" customFormat="1" ht="50.1" customHeight="1" x14ac:dyDescent="0.25">
      <c r="A13" s="170" t="s">
        <v>294</v>
      </c>
      <c r="B13" s="171" t="s">
        <v>295</v>
      </c>
      <c r="C13" s="171">
        <v>123</v>
      </c>
      <c r="D13" s="171" t="s">
        <v>297</v>
      </c>
      <c r="E13" s="171" t="s">
        <v>297</v>
      </c>
      <c r="F13" s="171" t="s">
        <v>297</v>
      </c>
      <c r="G13" s="172" t="s">
        <v>297</v>
      </c>
      <c r="H13" s="171" t="s">
        <v>297</v>
      </c>
      <c r="I13" s="173">
        <v>0</v>
      </c>
      <c r="J13" s="174">
        <v>0</v>
      </c>
      <c r="K13" s="175">
        <v>0</v>
      </c>
      <c r="L13" s="176">
        <f t="shared" ref="L13:L14" si="1">SUM(K13-(I13+J13))</f>
        <v>0</v>
      </c>
      <c r="M13" s="176" t="s">
        <v>298</v>
      </c>
      <c r="N13" s="176" t="s">
        <v>305</v>
      </c>
      <c r="O13" s="180" t="s">
        <v>281</v>
      </c>
      <c r="P13" s="171" t="s">
        <v>307</v>
      </c>
      <c r="Q13" s="171" t="s">
        <v>297</v>
      </c>
      <c r="S13" s="165"/>
    </row>
    <row r="14" spans="1:19" s="164" customFormat="1" ht="50.1" customHeight="1" x14ac:dyDescent="0.25">
      <c r="A14" s="170" t="s">
        <v>294</v>
      </c>
      <c r="B14" s="171" t="s">
        <v>296</v>
      </c>
      <c r="C14" s="171">
        <v>456</v>
      </c>
      <c r="D14" s="171" t="s">
        <v>297</v>
      </c>
      <c r="E14" s="171" t="s">
        <v>297</v>
      </c>
      <c r="F14" s="171" t="s">
        <v>297</v>
      </c>
      <c r="G14" s="171" t="s">
        <v>297</v>
      </c>
      <c r="H14" s="171" t="s">
        <v>297</v>
      </c>
      <c r="I14" s="174">
        <v>0</v>
      </c>
      <c r="J14" s="174">
        <v>0</v>
      </c>
      <c r="K14" s="174">
        <v>0</v>
      </c>
      <c r="L14" s="176">
        <f t="shared" si="1"/>
        <v>0</v>
      </c>
      <c r="M14" s="176" t="s">
        <v>299</v>
      </c>
      <c r="N14" s="176" t="s">
        <v>303</v>
      </c>
      <c r="O14" s="179" t="s">
        <v>280</v>
      </c>
      <c r="P14" s="171" t="s">
        <v>307</v>
      </c>
      <c r="Q14" s="171" t="s">
        <v>297</v>
      </c>
    </row>
    <row r="15" spans="1:19" s="168" customFormat="1" ht="20.100000000000001" customHeight="1" x14ac:dyDescent="0.25">
      <c r="A15" s="177" t="s">
        <v>301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</row>
    <row r="16" spans="1:19" s="164" customFormat="1" ht="50.1" customHeight="1" x14ac:dyDescent="0.25">
      <c r="A16" s="170" t="s">
        <v>294</v>
      </c>
      <c r="B16" s="171" t="s">
        <v>295</v>
      </c>
      <c r="C16" s="171">
        <v>123</v>
      </c>
      <c r="D16" s="171" t="s">
        <v>297</v>
      </c>
      <c r="E16" s="171" t="s">
        <v>297</v>
      </c>
      <c r="F16" s="171" t="s">
        <v>297</v>
      </c>
      <c r="G16" s="172" t="s">
        <v>297</v>
      </c>
      <c r="H16" s="171" t="s">
        <v>297</v>
      </c>
      <c r="I16" s="173">
        <v>0</v>
      </c>
      <c r="J16" s="174">
        <v>0</v>
      </c>
      <c r="K16" s="175">
        <v>0</v>
      </c>
      <c r="L16" s="176">
        <f t="shared" ref="L16:L17" si="2">SUM(K16-(I16+J16))</f>
        <v>0</v>
      </c>
      <c r="M16" s="176" t="s">
        <v>298</v>
      </c>
      <c r="N16" s="176" t="s">
        <v>304</v>
      </c>
      <c r="O16" s="180" t="s">
        <v>281</v>
      </c>
      <c r="P16" s="171" t="s">
        <v>307</v>
      </c>
      <c r="Q16" s="171" t="s">
        <v>297</v>
      </c>
      <c r="S16" s="165"/>
    </row>
    <row r="17" spans="1:17" s="164" customFormat="1" ht="50.1" customHeight="1" x14ac:dyDescent="0.25">
      <c r="A17" s="170" t="s">
        <v>294</v>
      </c>
      <c r="B17" s="171" t="s">
        <v>296</v>
      </c>
      <c r="C17" s="171">
        <v>456</v>
      </c>
      <c r="D17" s="171" t="s">
        <v>297</v>
      </c>
      <c r="E17" s="171" t="s">
        <v>297</v>
      </c>
      <c r="F17" s="171" t="s">
        <v>297</v>
      </c>
      <c r="G17" s="171" t="s">
        <v>297</v>
      </c>
      <c r="H17" s="171" t="s">
        <v>297</v>
      </c>
      <c r="I17" s="174">
        <v>0</v>
      </c>
      <c r="J17" s="174">
        <v>0</v>
      </c>
      <c r="K17" s="174">
        <v>0</v>
      </c>
      <c r="L17" s="176">
        <f t="shared" si="2"/>
        <v>0</v>
      </c>
      <c r="M17" s="176" t="s">
        <v>299</v>
      </c>
      <c r="N17" s="176" t="s">
        <v>305</v>
      </c>
      <c r="O17" s="179" t="s">
        <v>280</v>
      </c>
      <c r="P17" s="171" t="s">
        <v>307</v>
      </c>
      <c r="Q17" s="171" t="s">
        <v>297</v>
      </c>
    </row>
  </sheetData>
  <autoFilter ref="A7:Q11" xr:uid="{00000000-0009-0000-0000-000002000000}"/>
  <mergeCells count="4">
    <mergeCell ref="A15:Q15"/>
    <mergeCell ref="A1:Q5"/>
    <mergeCell ref="A12:Q12"/>
    <mergeCell ref="A9:Q9"/>
  </mergeCells>
  <phoneticPr fontId="10" type="noConversion"/>
  <pageMargins left="0.70866141732283472" right="0.70866141732283472" top="0.74803149606299213" bottom="0.74803149606299213" header="0.31496062992125984" footer="0.31496062992125984"/>
  <pageSetup paperSize="8" scale="54" fitToHeight="0" orientation="landscape" r:id="rId1"/>
  <headerFooter>
    <oddHeader>&amp;L&amp;"Arial"&amp;12&amp;K000000OFFICIAL&amp;1#</oddHead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1F504C060D5341A4D1EF7F180F151D" ma:contentTypeVersion="10" ma:contentTypeDescription="Create a new document." ma:contentTypeScope="" ma:versionID="a25926264a5f4475b6803d306af97819">
  <xsd:schema xmlns:xsd="http://www.w3.org/2001/XMLSchema" xmlns:xs="http://www.w3.org/2001/XMLSchema" xmlns:p="http://schemas.microsoft.com/office/2006/metadata/properties" xmlns:ns2="98593496-415b-4209-b768-d2913ef52199" targetNamespace="http://schemas.microsoft.com/office/2006/metadata/properties" ma:root="true" ma:fieldsID="9c481d6b959236c10b13b902a6e1a662" ns2:_="">
    <xsd:import namespace="98593496-415b-4209-b768-d2913ef521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93496-415b-4209-b768-d2913ef52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DBD7D-5E76-49CF-9DF4-BC8AC620D8F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98593496-415b-4209-b768-d2913ef52199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15FE4E-275B-4A35-BADE-FBBDA9B78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C4D19-BA97-4370-AE57-81AA82744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93496-415b-4209-b768-d2913ef52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 Summary</vt:lpstr>
      <vt:lpstr>Enhancement</vt:lpstr>
      <vt:lpstr>Design and Work Cost Schedule</vt:lpstr>
      <vt:lpstr>'Design and Work Cost Schedule'!Print_Area</vt:lpstr>
      <vt:lpstr>Enhancement!Print_Area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DH</cp:lastModifiedBy>
  <cp:revision/>
  <cp:lastPrinted>2021-05-26T07:23:31Z</cp:lastPrinted>
  <dcterms:created xsi:type="dcterms:W3CDTF">2020-04-08T16:35:11Z</dcterms:created>
  <dcterms:modified xsi:type="dcterms:W3CDTF">2021-05-26T07:36:54Z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e41a6f-20d9-495c-ab00-eea5f6384699_Enabled">
    <vt:lpwstr>true</vt:lpwstr>
  </property>
  <property fmtid="{D5CDD505-2E9C-101B-9397-08002B2CF9AE}" pid="3" name="MSIP_Label_17e41a6f-20d9-495c-ab00-eea5f6384699_SetDate">
    <vt:lpwstr>2020-04-22T11:33:02Z</vt:lpwstr>
  </property>
  <property fmtid="{D5CDD505-2E9C-101B-9397-08002B2CF9AE}" pid="4" name="MSIP_Label_17e41a6f-20d9-495c-ab00-eea5f6384699_Method">
    <vt:lpwstr>Privileged</vt:lpwstr>
  </property>
  <property fmtid="{D5CDD505-2E9C-101B-9397-08002B2CF9AE}" pid="5" name="MSIP_Label_17e41a6f-20d9-495c-ab00-eea5f6384699_Name">
    <vt:lpwstr>17e41a6f-20d9-495c-ab00-eea5f6384699</vt:lpwstr>
  </property>
  <property fmtid="{D5CDD505-2E9C-101B-9397-08002B2CF9AE}" pid="6" name="MSIP_Label_17e41a6f-20d9-495c-ab00-eea5f6384699_SiteId">
    <vt:lpwstr>a9a3c3d1-fc0f-4943-bc2a-d73e388cc2df</vt:lpwstr>
  </property>
  <property fmtid="{D5CDD505-2E9C-101B-9397-08002B2CF9AE}" pid="7" name="MSIP_Label_17e41a6f-20d9-495c-ab00-eea5f6384699_ActionId">
    <vt:lpwstr>d3773b0f-1014-4889-831a-000037adb7db</vt:lpwstr>
  </property>
  <property fmtid="{D5CDD505-2E9C-101B-9397-08002B2CF9AE}" pid="8" name="MSIP_Label_17e41a6f-20d9-495c-ab00-eea5f6384699_ContentBits">
    <vt:lpwstr>1</vt:lpwstr>
  </property>
  <property fmtid="{D5CDD505-2E9C-101B-9397-08002B2CF9AE}" pid="9" name="ContentTypeId">
    <vt:lpwstr>0x010100C01F504C060D5341A4D1EF7F180F151D</vt:lpwstr>
  </property>
</Properties>
</file>